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enarios" sheetId="1" r:id="rId5"/>
    <sheet state="visible" name="Demand" sheetId="2" r:id="rId6"/>
    <sheet state="visible" name="Graphs" sheetId="3" r:id="rId7"/>
  </sheets>
  <definedNames>
    <definedName localSheetId="0" name="LOSWait">#REF!</definedName>
    <definedName localSheetId="1" name="LOSWait">#REF!</definedName>
  </definedNames>
  <calcPr/>
</workbook>
</file>

<file path=xl/sharedStrings.xml><?xml version="1.0" encoding="utf-8"?>
<sst xmlns="http://schemas.openxmlformats.org/spreadsheetml/2006/main" count="573" uniqueCount="190">
  <si>
    <t>NY Penn Station Master Plan</t>
  </si>
  <si>
    <t>Comparison of Travel Demand Scenarios</t>
  </si>
  <si>
    <t>Existing 
2019</t>
  </si>
  <si>
    <t>Baseline 
2032</t>
  </si>
  <si>
    <t>Proposed Action 2032
No significant NJ rail service growth</t>
  </si>
  <si>
    <r>
      <rPr>
        <rFont val="Calibri"/>
        <b/>
        <color theme="1"/>
        <sz val="11.0"/>
      </rPr>
      <t xml:space="preserve">Proposed Action 2032
</t>
    </r>
    <r>
      <rPr>
        <rFont val="Calibri"/>
        <b/>
        <color rgb="FFFF0000"/>
        <sz val="11.0"/>
      </rPr>
      <t>Medium Scenario B
Limited NJ rail svc. growth</t>
    </r>
  </si>
  <si>
    <t>Baseline
2042</t>
  </si>
  <si>
    <t>Proposed Action 2042 --
Transportation Elements Only</t>
  </si>
  <si>
    <t>Proposed Action 2042 --
Transportation and Development Elements</t>
  </si>
  <si>
    <t>Full
Build</t>
  </si>
  <si>
    <t>Purpose</t>
  </si>
  <si>
    <t>EIS &amp; 
master plan comparison case</t>
  </si>
  <si>
    <t>EIS Interim Year No Action</t>
  </si>
  <si>
    <t>EIS Interim Year Proposed Action;
Master Plan phasing</t>
  </si>
  <si>
    <t>EIS Horizon Year No Action</t>
  </si>
  <si>
    <t>Incremental effect of full Gateway Program (incl. new Hudson Tunnel and Penn South station),without development-related effects</t>
  </si>
  <si>
    <t>EIS Horizon Year Proposed Action;
Minimum boundary condition for master plan design</t>
  </si>
  <si>
    <t>Maximum boundary condition for master plan design 
(full practical capacity of all tunnels feeding Penn Station)</t>
  </si>
  <si>
    <t>Assumed Gateway Program Status:
   - New Hudson River Tunnel
   - Rehab of existing North Riv. Tnls.
   - Rail capacity projects in NJ (e.g.,
       Portal Bridge North &amp; South, 
       Secaucus Loops, Sawtooth 
       bridges, Secaucus Station 
       Expansion), providing 4 tracks 
       to Newark
   - Penn South expansion of NY Penn 
       Station
(All four elements required for full utilization of new tunnel capacity)</t>
  </si>
  <si>
    <t>New Hudson Tunnel and rehab of existing North River Tunnels scheduled to be complete; 
Penn South station expansion is incuded in Proposed Action and therefore is not assumed in the Baseline</t>
  </si>
  <si>
    <t>Full program of capacity improvements in NJ not yet complete -- Assume no significant increase in peak hour trains crossing the Hudson River;
Penn South station expansion complete and available for use by NJ TRANSIT, at existing/baseline level of service</t>
  </si>
  <si>
    <r>
      <rPr>
        <rFont val="Calibri"/>
        <color theme="1"/>
        <sz val="11.0"/>
      </rPr>
      <t xml:space="preserve">Full program of capacity improvements in NJ not yet complete -- Assume </t>
    </r>
    <r>
      <rPr>
        <rFont val="Calibri"/>
        <color rgb="FFFF0000"/>
        <sz val="11.0"/>
      </rPr>
      <t>limited increase in peak hour trains</t>
    </r>
    <r>
      <rPr>
        <rFont val="Calibri"/>
        <color theme="1"/>
        <sz val="11.0"/>
      </rPr>
      <t xml:space="preserve"> crossing the Hudson River;
Penn South station expansion complete and available for use by NJ TRANSIT</t>
    </r>
  </si>
  <si>
    <t>Full Gateway Program assumed to be complete; 
Penn South station expansion is incuded in Proposed Action and therefore is not assumed in the Baseline -- peak hour trans-Hudson train volumes assumed to be the same as 2032 Baseline</t>
  </si>
  <si>
    <t>Full Gateway Program assumed to be complete, including Penn South station expansion; 
Peak hour trans-Hudson rail service is approximately doubled, utilizing capacity of both pairs of Hudson River tunnels</t>
  </si>
  <si>
    <t xml:space="preserve">Full Gateway Program assumed to be complete; 
</t>
  </si>
  <si>
    <t>Inclusions -- 
Other major transportation projects</t>
  </si>
  <si>
    <t xml:space="preserve">Moynihan Station Phase 2 (Train Hall);
33rd Street Concourse and Access Improvements;
LIRR East Side Access;
MNR Penn Access
</t>
  </si>
  <si>
    <t xml:space="preserve">   </t>
  </si>
  <si>
    <t>Same rail and station infrastructure as 2032 Baseline</t>
  </si>
  <si>
    <t>Extension of five southernmost tracks at Penn South to new tunnel beneath 30th Street;
Regional rail system investment to connect to 30th Street tunnel and support regional through-running service</t>
  </si>
  <si>
    <t>Inclusions -- 
development activity</t>
  </si>
  <si>
    <t>Vornado 1PP and 2PP concourse and street level improvements;
Continued Far West Side development;
As-of-right development at specific sites within Penn Station GPP District (15 Penn Plaza, One Penn Plaza West and East)</t>
  </si>
  <si>
    <t xml:space="preserve">Redevelopment of selected sites within Penn Station GPP District (assumed to be 15 Penn, One Penn Plaza East, One Penn Plaza West) </t>
  </si>
  <si>
    <t>No explicit as-of-right development between 2032 and 2042 at sites within the GPP district</t>
  </si>
  <si>
    <t>Same as 2042 Baseline</t>
  </si>
  <si>
    <t>Full redevelopment of sites within Penn Station GPP District</t>
  </si>
  <si>
    <t>Same as 2042 Proposed Action</t>
  </si>
  <si>
    <t>Inclusions -- 
development-related trip-making</t>
  </si>
  <si>
    <t>No explicit assumptions (baseline growth assumed to include trips generated by as-of-right development)</t>
  </si>
  <si>
    <t>Net incremental demand from proposed development (trips generated from proposed development minus total as-of-right trips at the same sites)</t>
  </si>
  <si>
    <t>No explicit assumptions (background growth assumed to include trips generated by Midtown development in the 2032-2042 time period)</t>
  </si>
  <si>
    <t>Net incremental demand from proposed development (trips generated from proposed development minus as-of-right trips at the same sites)</t>
  </si>
  <si>
    <t>Exclusions</t>
  </si>
  <si>
    <t>Excludes GPP development-related trips in 2032;
Excludes Master Plan-related transportation improvements
(including Penn South station expansion)</t>
  </si>
  <si>
    <t>Excludes GPP development-related trips in 2042;
Excludes Master Plan-related transportation improvements
(including Penn South station expansion)</t>
  </si>
  <si>
    <t>Excludes GPP development-related trips in 2042</t>
  </si>
  <si>
    <t>Rail service at Penn  Station -- 
Commuter rail to/from LIRR and Metro-North service territory</t>
  </si>
  <si>
    <t>Some East River Tunnel slots shifted from LIRR to MNR New Haven Line trains; level of overall peak hour service remains the same</t>
  </si>
  <si>
    <t>Same as 2032 Baseline</t>
  </si>
  <si>
    <t>High-density through-running service using new Hudson and 30th Street tunnels;
service increased at existing Penn Station based on improvements to reach 24 tph tunnel capacity;
MNR Hudson Line service to Penn Station via Empire Connection tunnel</t>
  </si>
  <si>
    <t>Rail service at Penn  Station -- 
Commuter rail to/from New Jersey</t>
  </si>
  <si>
    <t>Existing level of peak hour NJ TRANSIT service maintained, with some train lengthening and schedule optimization.</t>
  </si>
  <si>
    <t>No significant change in number of peak trains from 2032 Baseline; some NJ TRANSIT trains shifted to new stub tracks at Penn South</t>
  </si>
  <si>
    <r>
      <rPr>
        <rFont val="Calibri"/>
        <color rgb="FFFF0000"/>
        <sz val="11.0"/>
      </rPr>
      <t>Limited increase in number of peak trains</t>
    </r>
    <r>
      <rPr>
        <rFont val="Calibri"/>
        <color theme="1"/>
        <sz val="11.0"/>
      </rPr>
      <t xml:space="preserve"> above 2032 Baseline; some NJ TRANSIT trains shifted to new stub tracks at Penn South</t>
    </r>
  </si>
  <si>
    <t>NJ TRANSIT peak hour, peak direction service more than doubles, with new Hudson River tunnel (trains per hour to be determined)</t>
  </si>
  <si>
    <t>Same as 2042 with Transportation Elements Only</t>
  </si>
  <si>
    <t>Rail service at Penn  Station -- 
Amtrak</t>
  </si>
  <si>
    <t xml:space="preserve">Increased Amtrak service (including increased Acela service with new fleet) </t>
  </si>
  <si>
    <t xml:space="preserve">Increased Amtrak service (to reach level of NEC and Empire service planned to support 4,000 peak hour boardings at Moynihan Train Hall) </t>
  </si>
  <si>
    <t>Additional peak hour service assumed (5,000 peak hour, peak direction trips)</t>
  </si>
  <si>
    <t>Airport rail service</t>
  </si>
  <si>
    <t>Via existing trains to Jamaica and Nwk Airport rail station</t>
  </si>
  <si>
    <t>Via existing trains to Jamaica,  Nwk Airport rail station and Pt. Washington Branch, with AirTrain connections to JFK, EWR, LGA</t>
  </si>
  <si>
    <t>Same as 2032 Baseline;
Assumptions re airport passenger and possible baggage handling TBD</t>
  </si>
  <si>
    <t>Assumptions about possible direct airport rail service and passenger and baggage handling at Penn Station TBD</t>
  </si>
  <si>
    <t>Background growth assumptions for peak hour commuting</t>
  </si>
  <si>
    <t>Source: data and analysis of 33rd St Concourse improvements</t>
  </si>
  <si>
    <t>Modest growth in peak hour volume, consistent with assumed background traffic growth within GPP district (1/4 to 1/8 %/yr in peak dir.)</t>
  </si>
  <si>
    <t>Latent demand for trans-Hudson capacity assumed to fill additional peak train capacity (per multiple prior trans-Hudson studies)</t>
  </si>
  <si>
    <t>Same as 2042 Transp Elements Only scenario</t>
  </si>
  <si>
    <t>Ridership growth - commuter rail</t>
  </si>
  <si>
    <t>Growth based on increasing demand for rail travel to Manhattan and West Midtown</t>
  </si>
  <si>
    <t>Includes rail share of net incremental trips to/from proposed new development</t>
  </si>
  <si>
    <t>Modest growth based on continuing as-of-right development</t>
  </si>
  <si>
    <t>Significant growth in rail trips to/from NJ based on doubling of peak service frequency</t>
  </si>
  <si>
    <t>Significant growth in rail trips based on increased service frequency</t>
  </si>
  <si>
    <t>Growth in pass-through pedestrian trips</t>
  </si>
  <si>
    <t>Based on data and analysis of 33rd St Concourse improvements</t>
  </si>
  <si>
    <t>Includes portion of subway share of net incremental trips to/from proposed new development (trips accessing subway stations via Penn Station)</t>
  </si>
  <si>
    <t>Increased based on estimated background growth rate</t>
  </si>
  <si>
    <t>Status (as of May 22, 2020)</t>
  </si>
  <si>
    <t>Complete (Draft)</t>
  </si>
  <si>
    <t>Net incremental demand from Proposed Action provided by EIS Team; 
assignment of incremental development trips to ped network TBD</t>
  </si>
  <si>
    <t>Net incremental demand from Proposed Action provided by EIS Team; assignment of incremental development trips to ped network TBD</t>
  </si>
  <si>
    <t>NY Penn Station</t>
  </si>
  <si>
    <t>AM Peak Hour Passengers</t>
  </si>
  <si>
    <t>PM Peak Hour Passengers</t>
  </si>
  <si>
    <t>Alighting Direction</t>
  </si>
  <si>
    <t>Boarding Direction</t>
  </si>
  <si>
    <t>Proposed</t>
  </si>
  <si>
    <t>Baseline</t>
  </si>
  <si>
    <t>Action</t>
  </si>
  <si>
    <t>Full</t>
  </si>
  <si>
    <t>2019</t>
  </si>
  <si>
    <t>2032</t>
  </si>
  <si>
    <r>
      <rPr>
        <rFont val="Calibri"/>
        <color theme="1"/>
        <sz val="11.0"/>
        <u/>
      </rPr>
      <t>2032</t>
    </r>
    <r>
      <rPr>
        <rFont val="Calibri"/>
        <color theme="1"/>
        <sz val="11.0"/>
        <u/>
        <vertAlign val="superscript"/>
      </rPr>
      <t>1</t>
    </r>
  </si>
  <si>
    <t>2042</t>
  </si>
  <si>
    <t>Build</t>
  </si>
  <si>
    <r>
      <rPr>
        <rFont val="Calibri"/>
        <color theme="1"/>
        <sz val="11.0"/>
        <u/>
      </rPr>
      <t>2032</t>
    </r>
    <r>
      <rPr>
        <rFont val="Calibri"/>
        <color theme="1"/>
        <sz val="11.0"/>
        <u/>
        <vertAlign val="superscript"/>
      </rPr>
      <t>1</t>
    </r>
  </si>
  <si>
    <r>
      <rPr>
        <rFont val="Calibri"/>
        <color theme="1"/>
        <sz val="11.0"/>
        <u/>
      </rPr>
      <t>2032</t>
    </r>
    <r>
      <rPr>
        <rFont val="Calibri"/>
        <color theme="1"/>
        <sz val="11.0"/>
        <u/>
        <vertAlign val="superscript"/>
      </rPr>
      <t>1</t>
    </r>
  </si>
  <si>
    <t>Amtrak</t>
  </si>
  <si>
    <t>LIRR</t>
  </si>
  <si>
    <t>NJ TRANSIT</t>
  </si>
  <si>
    <t>MNR-New Haven</t>
  </si>
  <si>
    <t>MNR-Hudson</t>
  </si>
  <si>
    <t>TOTAL</t>
  </si>
  <si>
    <r>
      <rPr>
        <rFont val="Calibri"/>
        <color theme="1"/>
        <sz val="11.0"/>
        <vertAlign val="superscript"/>
      </rPr>
      <t>1</t>
    </r>
    <r>
      <rPr>
        <rFont val="Calibri"/>
        <color theme="1"/>
        <sz val="11.0"/>
      </rPr>
      <t xml:space="preserve"> </t>
    </r>
    <r>
      <rPr>
        <rFont val="Calibri"/>
        <color theme="1"/>
        <sz val="10.0"/>
      </rPr>
      <t>Assumes no significant incremental rail service from NJ by 2032.</t>
    </r>
  </si>
  <si>
    <r>
      <rPr>
        <rFont val="Calibri"/>
        <color theme="1"/>
        <sz val="11.0"/>
        <vertAlign val="superscript"/>
      </rPr>
      <t>1</t>
    </r>
    <r>
      <rPr>
        <rFont val="Calibri"/>
        <color theme="1"/>
        <sz val="11.0"/>
      </rPr>
      <t xml:space="preserve"> </t>
    </r>
    <r>
      <rPr>
        <rFont val="Calibri"/>
        <color theme="1"/>
        <sz val="10.0"/>
      </rPr>
      <t>Assumes no significant incremental rail service from NJ by 2032.</t>
    </r>
  </si>
  <si>
    <r>
      <rPr>
        <rFont val="Calibri"/>
        <color theme="1"/>
        <sz val="11.0"/>
        <vertAlign val="superscript"/>
      </rPr>
      <t>1</t>
    </r>
    <r>
      <rPr>
        <rFont val="Calibri"/>
        <color theme="1"/>
        <sz val="11.0"/>
      </rPr>
      <t xml:space="preserve"> </t>
    </r>
    <r>
      <rPr>
        <rFont val="Calibri"/>
        <color theme="1"/>
        <sz val="10.0"/>
      </rPr>
      <t>Assumes no significant incremental rail service from NJ by 2032.</t>
    </r>
  </si>
  <si>
    <r>
      <rPr>
        <rFont val="Calibri"/>
        <color theme="1"/>
        <sz val="11.0"/>
        <vertAlign val="superscript"/>
      </rPr>
      <t>1</t>
    </r>
    <r>
      <rPr>
        <rFont val="Calibri"/>
        <color theme="1"/>
        <sz val="11.0"/>
      </rPr>
      <t xml:space="preserve"> </t>
    </r>
    <r>
      <rPr>
        <rFont val="Calibri"/>
        <color theme="1"/>
        <sz val="10.0"/>
      </rPr>
      <t>Assumes no significant incremental rail service from NJ by 2032.</t>
    </r>
  </si>
  <si>
    <t>2032 Proposed Action</t>
  </si>
  <si>
    <t>No Incremental Rail Service Improvement from NJ</t>
  </si>
  <si>
    <t>AM Peak Hour -- Alighting Direction</t>
  </si>
  <si>
    <t>AM Peak Hour -- Boarding Direction</t>
  </si>
  <si>
    <t>PM Peak Hour -- Alighting Direction</t>
  </si>
  <si>
    <t>PM Peak Hour -- Boarding Direction</t>
  </si>
  <si>
    <t>Total</t>
  </si>
  <si>
    <t>Rail Service</t>
  </si>
  <si>
    <t>Estimated</t>
  </si>
  <si>
    <t>Improvement</t>
  </si>
  <si>
    <t>Development</t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</si>
  <si>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 xml:space="preserve"> 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</si>
  <si>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2</t>
    </r>
  </si>
  <si>
    <t>Split</t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</si>
  <si>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 xml:space="preserve"> 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</si>
  <si>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2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</si>
  <si>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 xml:space="preserve"> 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</si>
  <si>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2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</si>
  <si>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 xml:space="preserve"> 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</si>
  <si>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2</t>
    </r>
  </si>
  <si>
    <r>
      <rPr>
        <rFont val="Calibri"/>
        <color theme="1"/>
        <sz val="11.0"/>
        <vertAlign val="superscript"/>
      </rPr>
      <t>2</t>
    </r>
    <r>
      <rPr>
        <rFont val="Calibri"/>
        <color theme="1"/>
        <sz val="11.0"/>
      </rPr>
      <t xml:space="preserve"> Includes net new trips generated by proposed redevelopment within GPP Zone by 2032</t>
    </r>
  </si>
  <si>
    <r>
      <rPr>
        <rFont val="Calibri"/>
        <color theme="1"/>
        <sz val="11.0"/>
        <vertAlign val="superscript"/>
      </rPr>
      <t>2</t>
    </r>
    <r>
      <rPr>
        <rFont val="Calibri"/>
        <color theme="1"/>
        <sz val="11.0"/>
      </rPr>
      <t xml:space="preserve"> Includes net new trips generated by proposed redevelopment within GPP Zone by 2032</t>
    </r>
  </si>
  <si>
    <t>(total trips minus as-of-right trips at redeveloped sites) -- Subject to refinement by EIS team</t>
  </si>
  <si>
    <t>2032 Proposed Action - Scenario B</t>
  </si>
  <si>
    <t>Small Incremental Rail Service Improvement from NJ</t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</si>
  <si>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3</t>
    </r>
  </si>
  <si>
    <t>Increment</t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</si>
  <si>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3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</si>
  <si>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3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</si>
  <si>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3</t>
    </r>
  </si>
  <si>
    <r>
      <rPr>
        <rFont val="Calibri"/>
        <color theme="1"/>
        <sz val="11.0"/>
        <vertAlign val="superscript"/>
      </rPr>
      <t>3</t>
    </r>
    <r>
      <rPr>
        <rFont val="Calibri"/>
        <color theme="1"/>
        <sz val="11.0"/>
      </rPr>
      <t xml:space="preserve"> New Hudson Tunnel and Penn South complete, but limited additional service since full Gateway program not yet complete.</t>
    </r>
  </si>
  <si>
    <r>
      <rPr>
        <rFont val="Calibri"/>
        <color theme="1"/>
        <sz val="10.0"/>
        <vertAlign val="superscript"/>
      </rPr>
      <t>3</t>
    </r>
    <r>
      <rPr>
        <rFont val="Calibri"/>
        <color theme="1"/>
        <sz val="10.0"/>
      </rPr>
      <t xml:space="preserve"> New Hudson Tunnel and Penn South complete, but limited additional service since full Gateway program not yet complete.</t>
    </r>
  </si>
  <si>
    <t>2042 Baseline</t>
  </si>
  <si>
    <t>Baseline Ridership Growth Between 2032 and 2042</t>
  </si>
  <si>
    <t>As-of-Right</t>
  </si>
  <si>
    <t>Background</t>
  </si>
  <si>
    <t>Ridership</t>
  </si>
  <si>
    <t>Devel.</t>
  </si>
  <si>
    <r>
      <rPr>
        <rFont val="Calibri"/>
        <color theme="1"/>
        <sz val="11.0"/>
        <u/>
      </rPr>
      <t>Growth</t>
    </r>
    <r>
      <rPr>
        <rFont val="Calibri"/>
        <color theme="1"/>
        <sz val="11.0"/>
        <u/>
        <vertAlign val="superscript"/>
      </rPr>
      <t>9</t>
    </r>
  </si>
  <si>
    <r>
      <rPr>
        <rFont val="Calibri"/>
        <color theme="1"/>
        <sz val="11.0"/>
        <u/>
      </rPr>
      <t>Growth</t>
    </r>
    <r>
      <rPr>
        <rFont val="Calibri"/>
        <color theme="1"/>
        <sz val="11.0"/>
        <u/>
        <vertAlign val="superscript"/>
      </rPr>
      <t>4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</si>
  <si>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5</t>
    </r>
  </si>
  <si>
    <r>
      <rPr>
        <rFont val="Calibri"/>
        <color theme="1"/>
        <sz val="11.0"/>
        <u/>
      </rPr>
      <t>Growth</t>
    </r>
    <r>
      <rPr>
        <rFont val="Calibri"/>
        <color theme="1"/>
        <sz val="11.0"/>
        <u/>
        <vertAlign val="superscript"/>
      </rPr>
      <t>10</t>
    </r>
  </si>
  <si>
    <r>
      <rPr>
        <rFont val="Calibri"/>
        <color theme="1"/>
        <sz val="11.0"/>
        <u/>
      </rPr>
      <t>Growth</t>
    </r>
    <r>
      <rPr>
        <rFont val="Calibri"/>
        <color theme="1"/>
        <sz val="11.0"/>
        <u/>
        <vertAlign val="superscript"/>
      </rPr>
      <t>4</t>
    </r>
  </si>
  <si>
    <r>
      <rPr>
        <rFont val="Calibri"/>
        <color theme="1"/>
        <sz val="9.0"/>
        <u/>
      </rPr>
      <t>Increment</t>
    </r>
    <r>
      <rPr>
        <rFont val="Calibri"/>
        <color theme="1"/>
        <sz val="9.0"/>
        <u/>
        <vertAlign val="superscript"/>
      </rPr>
      <t>5</t>
    </r>
  </si>
  <si>
    <r>
      <rPr>
        <rFont val="Calibri"/>
        <color theme="1"/>
        <sz val="11.0"/>
        <u/>
      </rPr>
      <t>Growth</t>
    </r>
    <r>
      <rPr>
        <rFont val="Calibri"/>
        <color theme="1"/>
        <sz val="11.0"/>
        <u/>
        <vertAlign val="superscript"/>
      </rPr>
      <t>10</t>
    </r>
  </si>
  <si>
    <r>
      <rPr>
        <rFont val="Calibri"/>
        <color theme="1"/>
        <sz val="11.0"/>
        <u/>
      </rPr>
      <t>Growth</t>
    </r>
    <r>
      <rPr>
        <rFont val="Calibri"/>
        <color theme="1"/>
        <sz val="11.0"/>
        <u/>
        <vertAlign val="superscript"/>
      </rPr>
      <t>4</t>
    </r>
  </si>
  <si>
    <r>
      <rPr>
        <rFont val="Calibri"/>
        <color theme="1"/>
        <sz val="9.0"/>
        <u/>
      </rPr>
      <t>Increment</t>
    </r>
    <r>
      <rPr>
        <rFont val="Calibri"/>
        <color theme="1"/>
        <sz val="9.0"/>
        <u/>
        <vertAlign val="superscript"/>
      </rPr>
      <t>5</t>
    </r>
  </si>
  <si>
    <r>
      <rPr>
        <rFont val="Calibri"/>
        <color theme="1"/>
        <sz val="11.0"/>
        <u/>
      </rPr>
      <t>Growth</t>
    </r>
    <r>
      <rPr>
        <rFont val="Calibri"/>
        <color theme="1"/>
        <sz val="11.0"/>
        <u/>
        <vertAlign val="superscript"/>
      </rPr>
      <t>9</t>
    </r>
  </si>
  <si>
    <r>
      <rPr>
        <rFont val="Calibri"/>
        <color theme="1"/>
        <sz val="11.0"/>
        <u/>
      </rPr>
      <t>Growth</t>
    </r>
    <r>
      <rPr>
        <rFont val="Calibri"/>
        <color theme="1"/>
        <sz val="11.0"/>
        <u/>
        <vertAlign val="superscript"/>
      </rPr>
      <t>4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</si>
  <si>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5</t>
    </r>
  </si>
  <si>
    <r>
      <rPr>
        <rFont val="Calibri"/>
        <color theme="1"/>
        <sz val="11.0"/>
        <vertAlign val="superscript"/>
      </rPr>
      <t>4</t>
    </r>
    <r>
      <rPr>
        <rFont val="Calibri"/>
        <color theme="1"/>
        <sz val="11.0"/>
      </rPr>
      <t xml:space="preserve"> Additional ridership generated by increased peak hour NEC and Empire service frequency.</t>
    </r>
  </si>
  <si>
    <r>
      <rPr>
        <rFont val="Calibri"/>
        <color theme="1"/>
        <sz val="11.0"/>
        <vertAlign val="superscript"/>
      </rPr>
      <t>4</t>
    </r>
    <r>
      <rPr>
        <rFont val="Calibri"/>
        <color theme="1"/>
        <sz val="11.0"/>
      </rPr>
      <t xml:space="preserve"> Additional ridership generated by increased peak hour NEC and Empire service frequency.</t>
    </r>
  </si>
  <si>
    <r>
      <rPr>
        <rFont val="Calibri"/>
        <color theme="1"/>
        <sz val="11.0"/>
        <vertAlign val="superscript"/>
      </rPr>
      <t>4</t>
    </r>
    <r>
      <rPr>
        <rFont val="Calibri"/>
        <color theme="1"/>
        <sz val="11.0"/>
      </rPr>
      <t xml:space="preserve"> Additional ridership generated by increased peak hour NEC and Empire service frequency.</t>
    </r>
  </si>
  <si>
    <r>
      <rPr>
        <rFont val="Calibri"/>
        <color theme="1"/>
        <sz val="11.0"/>
        <vertAlign val="superscript"/>
      </rPr>
      <t>4</t>
    </r>
    <r>
      <rPr>
        <rFont val="Calibri"/>
        <color theme="1"/>
        <sz val="11.0"/>
      </rPr>
      <t xml:space="preserve"> Additional ridership generated by increased peak hour NEC and Empire service frequency.</t>
    </r>
  </si>
  <si>
    <r>
      <rPr>
        <rFont val="Calibri"/>
        <color theme="1"/>
        <sz val="11.0"/>
        <vertAlign val="superscript"/>
      </rPr>
      <t>5</t>
    </r>
    <r>
      <rPr>
        <rFont val="Calibri"/>
        <color theme="1"/>
        <sz val="11.0"/>
      </rPr>
      <t xml:space="preserve"> No as-of-right development planned at remaining GPP sites between 2032 and 2042.</t>
    </r>
  </si>
  <si>
    <r>
      <rPr>
        <rFont val="Calibri"/>
        <color theme="1"/>
        <sz val="11.0"/>
        <vertAlign val="superscript"/>
      </rPr>
      <t>5</t>
    </r>
    <r>
      <rPr>
        <rFont val="Calibri"/>
        <color theme="1"/>
        <sz val="11.0"/>
      </rPr>
      <t xml:space="preserve"> No as-of-right development planned at remaining GPP sites between 2032 and 2042.</t>
    </r>
  </si>
  <si>
    <r>
      <rPr>
        <rFont val="Calibri"/>
        <color theme="1"/>
        <sz val="11.0"/>
        <vertAlign val="superscript"/>
      </rPr>
      <t>5</t>
    </r>
    <r>
      <rPr>
        <rFont val="Calibri"/>
        <color theme="1"/>
        <sz val="11.0"/>
      </rPr>
      <t xml:space="preserve"> No as-of-right development planned at remaining GPP sites between 2032 and 2042.</t>
    </r>
  </si>
  <si>
    <r>
      <rPr>
        <rFont val="Calibri"/>
        <color theme="1"/>
        <sz val="11.0"/>
        <vertAlign val="superscript"/>
      </rPr>
      <t>5</t>
    </r>
    <r>
      <rPr>
        <rFont val="Calibri"/>
        <color theme="1"/>
        <sz val="11.0"/>
      </rPr>
      <t xml:space="preserve"> No as-of-right development planned at remaining GPP sites between 2032 and 2042.</t>
    </r>
  </si>
  <si>
    <r>
      <rPr>
        <rFont val="Calibri"/>
        <color theme="1"/>
        <sz val="11.0"/>
        <vertAlign val="superscript"/>
      </rPr>
      <t>9</t>
    </r>
    <r>
      <rPr>
        <rFont val="Calibri"/>
        <color theme="1"/>
        <sz val="11.0"/>
      </rPr>
      <t xml:space="preserve"> Background growth between 2032 and 2042: 1/4%/yr for LIRR, MNR; 1/8%/yr for NJT (capacity-constrained)</t>
    </r>
  </si>
  <si>
    <r>
      <rPr>
        <rFont val="Calibri"/>
        <color theme="1"/>
        <sz val="11.0"/>
        <vertAlign val="superscript"/>
      </rPr>
      <t>10</t>
    </r>
    <r>
      <rPr>
        <rFont val="Calibri"/>
        <color theme="1"/>
        <sz val="11.0"/>
      </rPr>
      <t xml:space="preserve"> Background growth between 2032 and 2042: 1%/yr for reverse-commute</t>
    </r>
  </si>
  <si>
    <r>
      <rPr>
        <rFont val="Calibri"/>
        <color theme="1"/>
        <sz val="11.0"/>
        <vertAlign val="superscript"/>
      </rPr>
      <t>10</t>
    </r>
    <r>
      <rPr>
        <rFont val="Calibri"/>
        <color theme="1"/>
        <sz val="11.0"/>
      </rPr>
      <t xml:space="preserve"> Background growth between 2032 and 2042: 1%/yr for reverse-commute</t>
    </r>
  </si>
  <si>
    <r>
      <rPr>
        <rFont val="Calibri"/>
        <color theme="1"/>
        <sz val="11.0"/>
        <vertAlign val="superscript"/>
      </rPr>
      <t>9</t>
    </r>
    <r>
      <rPr>
        <rFont val="Calibri"/>
        <color theme="1"/>
        <sz val="11.0"/>
      </rPr>
      <t xml:space="preserve"> Background growth between 2032 and 2042: 1/4%/yr for LIRR, MNR; 1/8%/yr for NJT (capacity-constrained)</t>
    </r>
  </si>
  <si>
    <t>2042 Proposed Action</t>
  </si>
  <si>
    <t>Ridership Generated by Rail Service Improvements and GPP Redevelopment</t>
  </si>
  <si>
    <t>Assumed</t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</si>
  <si>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6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</si>
  <si>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7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</si>
  <si>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6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</si>
  <si>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7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</si>
  <si>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6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</si>
  <si>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7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</si>
  <si>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6</t>
    </r>
  </si>
  <si>
    <r>
      <rPr>
        <rFont val="Calibri"/>
        <color theme="1"/>
        <sz val="11.0"/>
        <u/>
      </rPr>
      <t>Increment</t>
    </r>
    <r>
      <rPr>
        <rFont val="Calibri"/>
        <color theme="1"/>
        <sz val="11.0"/>
        <u/>
        <vertAlign val="superscript"/>
      </rPr>
      <t>7</t>
    </r>
  </si>
  <si>
    <r>
      <rPr>
        <rFont val="Calibri"/>
        <color theme="1"/>
        <sz val="11.0"/>
        <vertAlign val="superscript"/>
      </rPr>
      <t>6</t>
    </r>
    <r>
      <rPr>
        <rFont val="Calibri"/>
        <color theme="1"/>
        <sz val="11.0"/>
      </rPr>
      <t xml:space="preserve"> Full utilization of new Hudson Tunnel and Penn South (55,000 total peak hour trips, per NJ TRANSIT)</t>
    </r>
  </si>
  <si>
    <r>
      <rPr>
        <rFont val="Calibri"/>
        <color theme="1"/>
        <sz val="11.0"/>
        <vertAlign val="superscript"/>
      </rPr>
      <t>6</t>
    </r>
    <r>
      <rPr>
        <rFont val="Calibri"/>
        <color theme="1"/>
        <sz val="11.0"/>
      </rPr>
      <t xml:space="preserve"> Full utilization of new Hudson Tunnel and Penn South (55,000 total peak hour trips, per NJ TRANSIT)</t>
    </r>
  </si>
  <si>
    <r>
      <rPr>
        <rFont val="Calibri"/>
        <color theme="1"/>
        <sz val="11.0"/>
        <vertAlign val="superscript"/>
      </rPr>
      <t>7</t>
    </r>
    <r>
      <rPr>
        <rFont val="Calibri"/>
        <color theme="1"/>
        <sz val="11.0"/>
      </rPr>
      <t xml:space="preserve"> Includes net new trips generated by proposed redevelopment within GPP Zone by 2042</t>
    </r>
  </si>
  <si>
    <r>
      <rPr>
        <rFont val="Calibri"/>
        <color theme="1"/>
        <sz val="11.0"/>
        <vertAlign val="superscript"/>
      </rPr>
      <t>7</t>
    </r>
    <r>
      <rPr>
        <rFont val="Calibri"/>
        <color theme="1"/>
        <sz val="11.0"/>
      </rPr>
      <t xml:space="preserve"> Includes net new trips generated by proposed redevelopment within GPP Zone by 2042</t>
    </r>
  </si>
  <si>
    <t>Proposed
Action
2032</t>
  </si>
  <si>
    <t>Proposed
Action
2042</t>
  </si>
  <si>
    <t>30th St Tunnel Thru-Running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</si>
</sst>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_);_(* \(#,##0\);_(* &quot;-&quot;??_);_(@_)"/>
    <numFmt numFmtId="165" formatCode="_(* #,##0.00000_);_(* \(#,##0.00000\);_(* &quot;-&quot;??_);_(@_)"/>
    <numFmt numFmtId="166" formatCode="0.0%"/>
  </numFmts>
  <fonts count="12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u/>
      <sz val="11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color theme="1"/>
      <name val="Calibri"/>
      <scheme val="minor"/>
    </font>
    <font>
      <sz val="10.0"/>
      <color theme="1"/>
      <name val="Calibri"/>
    </font>
    <font>
      <u/>
      <sz val="11.0"/>
      <color theme="1"/>
      <name val="Calibri"/>
    </font>
    <font>
      <sz val="9.0"/>
      <color theme="1"/>
      <name val="Calibri"/>
    </font>
    <font>
      <u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</fills>
  <borders count="14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/>
      <right/>
      <top/>
      <bottom/>
    </border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top style="hair">
        <color rgb="FF000000"/>
      </top>
    </border>
    <border>
      <top style="double">
        <color rgb="FF000000"/>
      </top>
    </border>
    <border>
      <left/>
      <right/>
      <top style="hair">
        <color rgb="FF000000"/>
      </top>
      <bottom style="hair">
        <color rgb="FF000000"/>
      </bottom>
    </border>
    <border>
      <left/>
      <right/>
      <top/>
      <bottom style="hair">
        <color rgb="FF000000"/>
      </bottom>
    </border>
    <border>
      <left/>
      <right/>
      <top style="hair">
        <color rgb="FF000000"/>
      </top>
      <bottom/>
    </border>
    <border>
      <left/>
      <right/>
      <top style="double">
        <color rgb="FF000000"/>
      </top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0" fillId="0" fontId="2" numFmtId="0" xfId="0" applyAlignment="1" applyFont="1">
      <alignment vertical="top"/>
    </xf>
    <xf borderId="0" fillId="0" fontId="2" numFmtId="15" xfId="0" applyAlignment="1" applyFont="1" applyNumberFormat="1">
      <alignment horizontal="left" vertical="top"/>
    </xf>
    <xf borderId="1" fillId="0" fontId="1" numFmtId="0" xfId="0" applyAlignment="1" applyBorder="1" applyFont="1">
      <alignment vertical="top"/>
    </xf>
    <xf quotePrefix="1"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2" numFmtId="0" xfId="0" applyAlignment="1" applyBorder="1" applyFont="1">
      <alignment shrinkToFit="0" vertical="top" wrapText="1"/>
    </xf>
    <xf borderId="2" fillId="0" fontId="2" numFmtId="0" xfId="0" applyAlignment="1" applyBorder="1" applyFont="1">
      <alignment horizontal="center" shrinkToFit="0" vertical="top" wrapText="1"/>
    </xf>
    <xf borderId="3" fillId="0" fontId="3" numFmtId="0" xfId="0" applyBorder="1" applyFont="1"/>
    <xf borderId="0" fillId="0" fontId="1" numFmtId="0" xfId="0" applyFont="1"/>
    <xf borderId="4" fillId="2" fontId="2" numFmtId="0" xfId="0" applyBorder="1" applyFill="1" applyFont="1"/>
    <xf borderId="0" fillId="0" fontId="2" numFmtId="0" xfId="0" applyAlignment="1" applyFont="1">
      <alignment horizontal="center"/>
    </xf>
    <xf quotePrefix="1"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4" fillId="2" fontId="6" numFmtId="0" xfId="0" applyAlignment="1" applyBorder="1" applyFill="1" applyFont="1">
      <alignment horizontal="center"/>
    </xf>
    <xf borderId="5" fillId="0" fontId="2" numFmtId="0" xfId="0" applyBorder="1" applyFont="1"/>
    <xf borderId="5" fillId="0" fontId="2" numFmtId="164" xfId="0" applyBorder="1" applyFont="1" applyNumberFormat="1"/>
    <xf borderId="0" fillId="0" fontId="2" numFmtId="164" xfId="0" applyFont="1" applyNumberFormat="1"/>
    <xf borderId="6" fillId="0" fontId="2" numFmtId="0" xfId="0" applyBorder="1" applyFont="1"/>
    <xf borderId="6" fillId="0" fontId="2" numFmtId="164" xfId="0" applyBorder="1" applyFont="1" applyNumberFormat="1"/>
    <xf borderId="7" fillId="0" fontId="2" numFmtId="0" xfId="0" applyBorder="1" applyFont="1"/>
    <xf borderId="7" fillId="0" fontId="2" numFmtId="164" xfId="0" applyBorder="1" applyFont="1" applyNumberFormat="1"/>
    <xf borderId="8" fillId="0" fontId="2" numFmtId="0" xfId="0" applyBorder="1" applyFont="1"/>
    <xf borderId="8" fillId="0" fontId="2" numFmtId="164" xfId="0" applyBorder="1" applyFont="1" applyNumberFormat="1"/>
    <xf borderId="0" fillId="0" fontId="7" numFmtId="0" xfId="0" applyFont="1"/>
    <xf borderId="0" fillId="0" fontId="2" numFmtId="165" xfId="0" applyFont="1" applyNumberFormat="1"/>
    <xf borderId="0" fillId="0" fontId="2" numFmtId="166" xfId="0" applyFont="1" applyNumberFormat="1"/>
    <xf borderId="9" fillId="3" fontId="2" numFmtId="164" xfId="0" applyBorder="1" applyFill="1" applyFont="1" applyNumberFormat="1"/>
    <xf borderId="0" fillId="0" fontId="8" numFmtId="0" xfId="0" applyFont="1"/>
    <xf borderId="4" fillId="3" fontId="1" numFmtId="0" xfId="0" applyBorder="1" applyFill="1" applyFont="1"/>
    <xf borderId="4" fillId="3" fontId="2" numFmtId="0" xfId="0" applyBorder="1" applyFill="1" applyFont="1"/>
    <xf borderId="4" fillId="3" fontId="2" numFmtId="0" xfId="0" applyAlignment="1" applyBorder="1" applyFill="1" applyFont="1">
      <alignment horizontal="center"/>
    </xf>
    <xf borderId="4" fillId="3" fontId="9" numFmtId="0" xfId="0" applyAlignment="1" applyBorder="1" applyFill="1" applyFont="1">
      <alignment horizontal="center"/>
    </xf>
    <xf borderId="10" fillId="3" fontId="2" numFmtId="0" xfId="0" applyBorder="1" applyFill="1" applyFont="1"/>
    <xf borderId="10" fillId="3" fontId="2" numFmtId="164" xfId="0" applyBorder="1" applyFill="1" applyFont="1" applyNumberFormat="1"/>
    <xf borderId="9" fillId="3" fontId="2" numFmtId="0" xfId="0" applyBorder="1" applyFill="1" applyFont="1"/>
    <xf borderId="11" fillId="3" fontId="2" numFmtId="0" xfId="0" applyBorder="1" applyFill="1" applyFont="1"/>
    <xf borderId="11" fillId="3" fontId="2" numFmtId="164" xfId="0" applyBorder="1" applyFill="1" applyFont="1" applyNumberFormat="1"/>
    <xf borderId="12" fillId="3" fontId="2" numFmtId="0" xfId="0" applyBorder="1" applyFill="1" applyFont="1"/>
    <xf borderId="12" fillId="3" fontId="2" numFmtId="164" xfId="0" applyBorder="1" applyFill="1" applyFont="1" applyNumberFormat="1"/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/>
    </xf>
    <xf borderId="13" fillId="0" fontId="2" numFmtId="0" xfId="0" applyBorder="1" applyFont="1"/>
    <xf quotePrefix="1" borderId="13" fillId="0" fontId="2" numFmtId="0" xfId="0" applyAlignment="1" applyBorder="1" applyFont="1">
      <alignment horizontal="center"/>
    </xf>
    <xf quotePrefix="1" borderId="13" fillId="0" fontId="2" numFmtId="0" xfId="0" applyAlignment="1" applyBorder="1" applyFont="1">
      <alignment horizontal="center" shrinkToFit="0" wrapText="1"/>
    </xf>
    <xf borderId="13" fillId="0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NY Penn Station </a:t>
            </a:r>
          </a:p>
        </c:rich>
      </c:tx>
      <c:overlay val="0"/>
    </c:title>
    <c:plotArea>
      <c:layout/>
      <c:barChart>
        <c:barDir val="col"/>
        <c:grouping val="stacked"/>
        <c:ser>
          <c:idx val="0"/>
          <c:order val="0"/>
          <c:tx>
            <c:v>Amtrak</c:v>
          </c:tx>
          <c:spPr>
            <a:solidFill>
              <a:srgbClr val="00B0F0"/>
            </a:solidFill>
            <a:ln cmpd="sng">
              <a:noFill/>
            </a:ln>
          </c:spPr>
          <c:invertIfNegative val="0"/>
          <c:cat>
            <c:strRef>
              <c:f>Graphs!$B$6:$G$6</c:f>
            </c:strRef>
          </c:cat>
          <c:val>
            <c:numRef>
              <c:f>Graphs!$B$7:$G$7</c:f>
              <c:numCache/>
            </c:numRef>
          </c:val>
        </c:ser>
        <c:ser>
          <c:idx val="1"/>
          <c:order val="1"/>
          <c:tx>
            <c:v>LIRR</c:v>
          </c:tx>
          <c:spPr>
            <a:solidFill>
              <a:srgbClr val="0033CC"/>
            </a:solidFill>
            <a:ln cmpd="sng">
              <a:noFill/>
            </a:ln>
          </c:spPr>
          <c:invertIfNegative val="0"/>
          <c:cat>
            <c:strRef>
              <c:f>Graphs!$B$6:$G$6</c:f>
            </c:strRef>
          </c:cat>
          <c:val>
            <c:numRef>
              <c:f>Graphs!$B$8:$G$8</c:f>
              <c:numCache/>
            </c:numRef>
          </c:val>
        </c:ser>
        <c:ser>
          <c:idx val="2"/>
          <c:order val="2"/>
          <c:tx>
            <c:v>MNR-New Haven</c:v>
          </c:tx>
          <c:spPr>
            <a:solidFill>
              <a:srgbClr val="FF0000"/>
            </a:solidFill>
            <a:ln cmpd="sng">
              <a:noFill/>
            </a:ln>
          </c:spPr>
          <c:invertIfNegative val="0"/>
          <c:cat>
            <c:strRef>
              <c:f>Graphs!$B$6:$G$6</c:f>
            </c:strRef>
          </c:cat>
          <c:val>
            <c:numRef>
              <c:f>Graphs!$B$9:$G$9</c:f>
              <c:numCache/>
            </c:numRef>
          </c:val>
        </c:ser>
        <c:ser>
          <c:idx val="3"/>
          <c:order val="3"/>
          <c:tx>
            <c:v>MNR-Hudson</c:v>
          </c:tx>
          <c:spPr>
            <a:solidFill>
              <a:srgbClr val="00FF00"/>
            </a:solidFill>
            <a:ln cmpd="sng">
              <a:noFill/>
            </a:ln>
          </c:spPr>
          <c:invertIfNegative val="0"/>
          <c:cat>
            <c:strRef>
              <c:f>Graphs!$B$6:$G$6</c:f>
            </c:strRef>
          </c:cat>
          <c:val>
            <c:numRef>
              <c:f>Graphs!$B$10:$G$10</c:f>
              <c:numCache/>
            </c:numRef>
          </c:val>
        </c:ser>
        <c:ser>
          <c:idx val="4"/>
          <c:order val="4"/>
          <c:tx>
            <c:v>30th St Tunnel Thru-Running</c:v>
          </c:tx>
          <c:spPr>
            <a:solidFill>
              <a:srgbClr val="FFC000"/>
            </a:solidFill>
            <a:ln cmpd="sng">
              <a:noFill/>
            </a:ln>
          </c:spPr>
          <c:invertIfNegative val="0"/>
          <c:cat>
            <c:strRef>
              <c:f>Graphs!$B$6:$G$6</c:f>
            </c:strRef>
          </c:cat>
          <c:val>
            <c:numRef>
              <c:f>Graphs!$B$11:$G$11</c:f>
              <c:numCache/>
            </c:numRef>
          </c:val>
        </c:ser>
        <c:ser>
          <c:idx val="5"/>
          <c:order val="5"/>
          <c:tx>
            <c:v>NJ TRANSIT</c:v>
          </c:tx>
          <c:spPr>
            <a:solidFill>
              <a:srgbClr val="FF00FF"/>
            </a:solidFill>
            <a:ln cmpd="sng">
              <a:noFill/>
            </a:ln>
          </c:spPr>
          <c:invertIfNegative val="0"/>
          <c:cat>
            <c:strRef>
              <c:f>Graphs!$B$6:$G$6</c:f>
            </c:strRef>
          </c:cat>
          <c:val>
            <c:numRef>
              <c:f>Graphs!$B$12:$G$12</c:f>
              <c:numCache/>
            </c:numRef>
          </c:val>
        </c:ser>
        <c:overlap val="100"/>
        <c:axId val="163022057"/>
        <c:axId val="1929989374"/>
      </c:barChart>
      <c:catAx>
        <c:axId val="1630220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29989374"/>
      </c:catAx>
      <c:valAx>
        <c:axId val="192998937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302205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NY Penn Station </a:t>
            </a:r>
          </a:p>
        </c:rich>
      </c:tx>
      <c:overlay val="0"/>
    </c:title>
    <c:plotArea>
      <c:layout/>
      <c:barChart>
        <c:barDir val="col"/>
        <c:grouping val="stacked"/>
        <c:ser>
          <c:idx val="0"/>
          <c:order val="0"/>
          <c:tx>
            <c:v>Amtrak</c:v>
          </c:tx>
          <c:spPr>
            <a:solidFill>
              <a:srgbClr val="00B0F0"/>
            </a:solidFill>
            <a:ln cmpd="sng">
              <a:noFill/>
            </a:ln>
          </c:spPr>
          <c:invertIfNegative val="0"/>
          <c:cat>
            <c:strRef>
              <c:f>Graphs!$J$6:$O$6</c:f>
            </c:strRef>
          </c:cat>
          <c:val>
            <c:numRef>
              <c:f>Graphs!$J$7:$O$7</c:f>
              <c:numCache/>
            </c:numRef>
          </c:val>
        </c:ser>
        <c:ser>
          <c:idx val="1"/>
          <c:order val="1"/>
          <c:tx>
            <c:v>LIRR</c:v>
          </c:tx>
          <c:spPr>
            <a:solidFill>
              <a:srgbClr val="0033CC"/>
            </a:solidFill>
            <a:ln cmpd="sng">
              <a:noFill/>
            </a:ln>
          </c:spPr>
          <c:invertIfNegative val="0"/>
          <c:cat>
            <c:strRef>
              <c:f>Graphs!$J$6:$O$6</c:f>
            </c:strRef>
          </c:cat>
          <c:val>
            <c:numRef>
              <c:f>Graphs!$J$8:$O$8</c:f>
              <c:numCache/>
            </c:numRef>
          </c:val>
        </c:ser>
        <c:ser>
          <c:idx val="2"/>
          <c:order val="2"/>
          <c:tx>
            <c:v>MNR-New Haven</c:v>
          </c:tx>
          <c:spPr>
            <a:solidFill>
              <a:srgbClr val="FF0000"/>
            </a:solidFill>
            <a:ln cmpd="sng">
              <a:noFill/>
            </a:ln>
          </c:spPr>
          <c:invertIfNegative val="0"/>
          <c:cat>
            <c:strRef>
              <c:f>Graphs!$J$6:$O$6</c:f>
            </c:strRef>
          </c:cat>
          <c:val>
            <c:numRef>
              <c:f>Graphs!$J$9:$O$9</c:f>
              <c:numCache/>
            </c:numRef>
          </c:val>
        </c:ser>
        <c:ser>
          <c:idx val="3"/>
          <c:order val="3"/>
          <c:tx>
            <c:v>MNR-Hudson</c:v>
          </c:tx>
          <c:spPr>
            <a:solidFill>
              <a:srgbClr val="00FF00"/>
            </a:solidFill>
            <a:ln cmpd="sng">
              <a:noFill/>
            </a:ln>
          </c:spPr>
          <c:invertIfNegative val="0"/>
          <c:cat>
            <c:strRef>
              <c:f>Graphs!$J$6:$O$6</c:f>
            </c:strRef>
          </c:cat>
          <c:val>
            <c:numRef>
              <c:f>Graphs!$J$10:$O$10</c:f>
              <c:numCache/>
            </c:numRef>
          </c:val>
        </c:ser>
        <c:ser>
          <c:idx val="4"/>
          <c:order val="4"/>
          <c:tx>
            <c:v>30th St Tunnel Thru-Running</c:v>
          </c:tx>
          <c:spPr>
            <a:solidFill>
              <a:srgbClr val="FFC000"/>
            </a:solidFill>
            <a:ln cmpd="sng">
              <a:noFill/>
            </a:ln>
          </c:spPr>
          <c:invertIfNegative val="0"/>
          <c:cat>
            <c:strRef>
              <c:f>Graphs!$J$6:$O$6</c:f>
            </c:strRef>
          </c:cat>
          <c:val>
            <c:numRef>
              <c:f>Graphs!$J$11:$O$11</c:f>
              <c:numCache/>
            </c:numRef>
          </c:val>
        </c:ser>
        <c:ser>
          <c:idx val="5"/>
          <c:order val="5"/>
          <c:tx>
            <c:v>NJ TRANSIT</c:v>
          </c:tx>
          <c:spPr>
            <a:solidFill>
              <a:srgbClr val="FF00FF"/>
            </a:solidFill>
            <a:ln cmpd="sng">
              <a:noFill/>
            </a:ln>
          </c:spPr>
          <c:invertIfNegative val="0"/>
          <c:cat>
            <c:strRef>
              <c:f>Graphs!$J$6:$O$6</c:f>
            </c:strRef>
          </c:cat>
          <c:val>
            <c:numRef>
              <c:f>Graphs!$J$12:$O$12</c:f>
              <c:numCache/>
            </c:numRef>
          </c:val>
        </c:ser>
        <c:overlap val="100"/>
        <c:axId val="1309162422"/>
        <c:axId val="671128107"/>
      </c:barChart>
      <c:catAx>
        <c:axId val="13091624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71128107"/>
      </c:catAx>
      <c:valAx>
        <c:axId val="67112810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0916242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15</xdr:row>
      <xdr:rowOff>95250</xdr:rowOff>
    </xdr:from>
    <xdr:ext cx="5676900" cy="46482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114300</xdr:colOff>
      <xdr:row>15</xdr:row>
      <xdr:rowOff>95250</xdr:rowOff>
    </xdr:from>
    <xdr:ext cx="5715000" cy="464820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32.0"/>
    <col customWidth="1" min="2" max="2" width="11.71"/>
    <col customWidth="1" min="3" max="4" width="25.71"/>
    <col customWidth="1" hidden="1" min="5" max="5" width="25.71"/>
    <col customWidth="1" min="6" max="9" width="25.71"/>
    <col customWidth="1" min="10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3">
        <v>43990.0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4"/>
      <c r="B4" s="5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5" t="s">
        <v>8</v>
      </c>
      <c r="I4" s="6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72.0" customHeight="1">
      <c r="A5" s="7" t="s">
        <v>10</v>
      </c>
      <c r="B5" s="7" t="s">
        <v>11</v>
      </c>
      <c r="C5" s="7" t="s">
        <v>12</v>
      </c>
      <c r="D5" s="8" t="s">
        <v>13</v>
      </c>
      <c r="E5" s="9"/>
      <c r="F5" s="7" t="s">
        <v>14</v>
      </c>
      <c r="G5" s="7" t="s">
        <v>15</v>
      </c>
      <c r="H5" s="7" t="s">
        <v>16</v>
      </c>
      <c r="I5" s="7" t="s">
        <v>17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01.0" customHeight="1">
      <c r="A6" s="7" t="s">
        <v>18</v>
      </c>
      <c r="B6" s="7"/>
      <c r="C6" s="7" t="s">
        <v>19</v>
      </c>
      <c r="D6" s="7" t="s">
        <v>20</v>
      </c>
      <c r="E6" s="7" t="s">
        <v>21</v>
      </c>
      <c r="F6" s="7" t="s">
        <v>22</v>
      </c>
      <c r="G6" s="8" t="s">
        <v>23</v>
      </c>
      <c r="H6" s="9"/>
      <c r="I6" s="7" t="s">
        <v>24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7" t="s">
        <v>25</v>
      </c>
      <c r="B7" s="7"/>
      <c r="C7" s="7" t="s">
        <v>26</v>
      </c>
      <c r="D7" s="8" t="s">
        <v>27</v>
      </c>
      <c r="E7" s="9"/>
      <c r="F7" s="7" t="s">
        <v>28</v>
      </c>
      <c r="G7" s="8" t="s">
        <v>27</v>
      </c>
      <c r="H7" s="9"/>
      <c r="I7" s="7" t="s">
        <v>29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7" t="s">
        <v>30</v>
      </c>
      <c r="B8" s="7"/>
      <c r="C8" s="7" t="s">
        <v>31</v>
      </c>
      <c r="D8" s="8" t="s">
        <v>32</v>
      </c>
      <c r="E8" s="9"/>
      <c r="F8" s="7" t="s">
        <v>33</v>
      </c>
      <c r="G8" s="7" t="s">
        <v>34</v>
      </c>
      <c r="H8" s="7" t="s">
        <v>35</v>
      </c>
      <c r="I8" s="7" t="s">
        <v>36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7" t="s">
        <v>37</v>
      </c>
      <c r="B9" s="7"/>
      <c r="C9" s="7" t="s">
        <v>38</v>
      </c>
      <c r="D9" s="8" t="s">
        <v>39</v>
      </c>
      <c r="E9" s="9"/>
      <c r="F9" s="7" t="s">
        <v>40</v>
      </c>
      <c r="G9" s="7" t="s">
        <v>34</v>
      </c>
      <c r="H9" s="7" t="s">
        <v>41</v>
      </c>
      <c r="I9" s="7" t="s">
        <v>36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00.5" customHeight="1">
      <c r="A10" s="7" t="s">
        <v>42</v>
      </c>
      <c r="B10" s="7"/>
      <c r="C10" s="7" t="s">
        <v>43</v>
      </c>
      <c r="D10" s="8" t="s">
        <v>27</v>
      </c>
      <c r="E10" s="9"/>
      <c r="F10" s="7" t="s">
        <v>44</v>
      </c>
      <c r="G10" s="7" t="s">
        <v>45</v>
      </c>
      <c r="H10" s="7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4.5" customHeight="1">
      <c r="A11" s="7" t="s">
        <v>46</v>
      </c>
      <c r="B11" s="7"/>
      <c r="C11" s="7" t="s">
        <v>47</v>
      </c>
      <c r="D11" s="8" t="s">
        <v>48</v>
      </c>
      <c r="E11" s="9"/>
      <c r="F11" s="7" t="s">
        <v>48</v>
      </c>
      <c r="G11" s="7" t="s">
        <v>48</v>
      </c>
      <c r="H11" s="7" t="s">
        <v>48</v>
      </c>
      <c r="I11" s="7" t="s">
        <v>49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60.5" customHeight="1">
      <c r="A12" s="7" t="s">
        <v>50</v>
      </c>
      <c r="B12" s="7"/>
      <c r="C12" s="7" t="s">
        <v>51</v>
      </c>
      <c r="D12" s="7" t="s">
        <v>52</v>
      </c>
      <c r="E12" s="7" t="s">
        <v>53</v>
      </c>
      <c r="F12" s="7" t="s">
        <v>48</v>
      </c>
      <c r="G12" s="7" t="s">
        <v>54</v>
      </c>
      <c r="H12" s="7" t="s">
        <v>55</v>
      </c>
      <c r="I12" s="7" t="s">
        <v>49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7" t="s">
        <v>56</v>
      </c>
      <c r="B13" s="7"/>
      <c r="C13" s="7" t="s">
        <v>57</v>
      </c>
      <c r="D13" s="8" t="s">
        <v>48</v>
      </c>
      <c r="E13" s="9"/>
      <c r="F13" s="7" t="s">
        <v>58</v>
      </c>
      <c r="G13" s="7" t="s">
        <v>34</v>
      </c>
      <c r="H13" s="7" t="s">
        <v>34</v>
      </c>
      <c r="I13" s="7" t="s">
        <v>59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82.5" customHeight="1">
      <c r="A14" s="7" t="s">
        <v>60</v>
      </c>
      <c r="B14" s="7" t="s">
        <v>61</v>
      </c>
      <c r="C14" s="7" t="s">
        <v>62</v>
      </c>
      <c r="D14" s="8" t="s">
        <v>48</v>
      </c>
      <c r="E14" s="9"/>
      <c r="F14" s="7" t="s">
        <v>48</v>
      </c>
      <c r="G14" s="7" t="s">
        <v>48</v>
      </c>
      <c r="H14" s="7" t="s">
        <v>63</v>
      </c>
      <c r="I14" s="7" t="s">
        <v>64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7" t="s">
        <v>65</v>
      </c>
      <c r="B15" s="7"/>
      <c r="C15" s="7" t="s">
        <v>66</v>
      </c>
      <c r="D15" s="8" t="s">
        <v>48</v>
      </c>
      <c r="E15" s="9"/>
      <c r="F15" s="7" t="s">
        <v>67</v>
      </c>
      <c r="G15" s="7" t="s">
        <v>68</v>
      </c>
      <c r="H15" s="7" t="s">
        <v>69</v>
      </c>
      <c r="I15" s="7" t="s">
        <v>69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7" t="s">
        <v>70</v>
      </c>
      <c r="B16" s="7"/>
      <c r="C16" s="7" t="s">
        <v>71</v>
      </c>
      <c r="D16" s="8" t="s">
        <v>72</v>
      </c>
      <c r="E16" s="9"/>
      <c r="F16" s="7" t="s">
        <v>73</v>
      </c>
      <c r="G16" s="7" t="s">
        <v>74</v>
      </c>
      <c r="H16" s="7" t="s">
        <v>72</v>
      </c>
      <c r="I16" s="7" t="s">
        <v>75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7" t="s">
        <v>76</v>
      </c>
      <c r="B17" s="7"/>
      <c r="C17" s="7" t="s">
        <v>77</v>
      </c>
      <c r="D17" s="8" t="s">
        <v>78</v>
      </c>
      <c r="E17" s="9"/>
      <c r="F17" s="7" t="s">
        <v>79</v>
      </c>
      <c r="G17" s="7" t="s">
        <v>34</v>
      </c>
      <c r="H17" s="7" t="s">
        <v>78</v>
      </c>
      <c r="I17" s="7" t="s">
        <v>34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7" t="s">
        <v>80</v>
      </c>
      <c r="B18" s="7" t="s">
        <v>81</v>
      </c>
      <c r="C18" s="7" t="s">
        <v>81</v>
      </c>
      <c r="D18" s="8" t="s">
        <v>82</v>
      </c>
      <c r="E18" s="9"/>
      <c r="F18" s="7" t="s">
        <v>81</v>
      </c>
      <c r="G18" s="7" t="s">
        <v>81</v>
      </c>
      <c r="H18" s="7" t="s">
        <v>83</v>
      </c>
      <c r="I18" s="7" t="s">
        <v>81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D11:E11"/>
    <mergeCell ref="D13:E13"/>
    <mergeCell ref="D14:E14"/>
    <mergeCell ref="D15:E15"/>
    <mergeCell ref="D16:E16"/>
    <mergeCell ref="D17:E17"/>
    <mergeCell ref="D18:E18"/>
    <mergeCell ref="D5:E5"/>
    <mergeCell ref="G6:H6"/>
    <mergeCell ref="D7:E7"/>
    <mergeCell ref="G7:H7"/>
    <mergeCell ref="D8:E8"/>
    <mergeCell ref="D9:E9"/>
    <mergeCell ref="D10:E10"/>
  </mergeCells>
  <printOptions/>
  <pageMargins bottom="0.75" footer="0.0" header="0.0" left="0.3" right="0.3" top="0.75"/>
  <pageSetup orientation="landscape"/>
  <headerFooter>
    <oddHeader>&amp;CPRELIMINARY INFORMATION FOR DISCUSSION PURPOSES ONLY -- SUBJECT TO CHANGE</oddHeader>
    <oddFooter>&amp;LWSP&amp;RFile:    Sheet: &amp;A     Printed:         Page 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2.71"/>
    <col customWidth="1" min="2" max="7" width="11.86"/>
    <col customWidth="1" min="8" max="8" width="3.71"/>
    <col customWidth="1" min="9" max="9" width="15.71"/>
    <col customWidth="1" min="10" max="10" width="7.71"/>
    <col customWidth="1" min="11" max="12" width="12.86"/>
    <col customWidth="1" min="13" max="13" width="8.29"/>
    <col customWidth="1" min="14" max="14" width="9.14"/>
    <col customWidth="1" min="15" max="15" width="8.71"/>
    <col customWidth="1" min="16" max="17" width="3.71"/>
    <col customWidth="1" min="18" max="18" width="15.71"/>
    <col customWidth="1" min="19" max="19" width="7.71"/>
    <col customWidth="1" min="20" max="21" width="12.86"/>
    <col customWidth="1" min="22" max="22" width="8.29"/>
    <col customWidth="1" min="23" max="23" width="9.14"/>
    <col customWidth="1" min="24" max="24" width="8.71"/>
    <col customWidth="1" min="25" max="25" width="3.71"/>
    <col customWidth="1" min="26" max="26" width="17.71"/>
    <col customWidth="1" min="27" max="27" width="9.71"/>
    <col customWidth="1" min="28" max="32" width="11.86"/>
    <col customWidth="1" min="33" max="33" width="8.71"/>
  </cols>
  <sheetData>
    <row r="1" ht="14.25" customHeight="1">
      <c r="A1" s="10" t="s">
        <v>84</v>
      </c>
      <c r="I1" s="10" t="s">
        <v>84</v>
      </c>
      <c r="Q1" s="11"/>
      <c r="R1" s="10" t="s">
        <v>84</v>
      </c>
      <c r="Z1" s="10" t="s">
        <v>84</v>
      </c>
    </row>
    <row r="2" ht="14.25" customHeight="1">
      <c r="A2" s="10" t="s">
        <v>85</v>
      </c>
      <c r="I2" s="10" t="s">
        <v>85</v>
      </c>
      <c r="Q2" s="11"/>
      <c r="R2" s="10" t="s">
        <v>86</v>
      </c>
      <c r="Z2" s="10" t="s">
        <v>86</v>
      </c>
    </row>
    <row r="3" ht="14.25" customHeight="1">
      <c r="A3" s="10" t="s">
        <v>87</v>
      </c>
      <c r="I3" s="10" t="s">
        <v>88</v>
      </c>
      <c r="Q3" s="11"/>
      <c r="R3" s="10" t="s">
        <v>87</v>
      </c>
      <c r="Z3" s="10" t="s">
        <v>88</v>
      </c>
    </row>
    <row r="4" ht="14.25" customHeight="1">
      <c r="A4" s="10"/>
      <c r="D4" s="12" t="s">
        <v>89</v>
      </c>
      <c r="E4" s="12"/>
      <c r="F4" s="12" t="s">
        <v>89</v>
      </c>
      <c r="I4" s="10"/>
      <c r="L4" s="12" t="s">
        <v>89</v>
      </c>
      <c r="M4" s="12"/>
      <c r="N4" s="12" t="s">
        <v>89</v>
      </c>
      <c r="Q4" s="11"/>
      <c r="R4" s="10"/>
      <c r="U4" s="12" t="s">
        <v>89</v>
      </c>
      <c r="V4" s="12"/>
      <c r="W4" s="12" t="s">
        <v>89</v>
      </c>
      <c r="Z4" s="10"/>
      <c r="AC4" s="12" t="s">
        <v>89</v>
      </c>
      <c r="AD4" s="12"/>
      <c r="AE4" s="12" t="s">
        <v>89</v>
      </c>
    </row>
    <row r="5" ht="14.25" customHeight="1">
      <c r="A5" s="10"/>
      <c r="C5" s="12" t="s">
        <v>90</v>
      </c>
      <c r="D5" s="12" t="s">
        <v>91</v>
      </c>
      <c r="E5" s="12" t="s">
        <v>90</v>
      </c>
      <c r="F5" s="12" t="s">
        <v>91</v>
      </c>
      <c r="G5" s="12" t="s">
        <v>92</v>
      </c>
      <c r="H5" s="12"/>
      <c r="I5" s="10"/>
      <c r="K5" s="12" t="s">
        <v>90</v>
      </c>
      <c r="L5" s="12" t="s">
        <v>91</v>
      </c>
      <c r="M5" s="12" t="s">
        <v>90</v>
      </c>
      <c r="N5" s="12" t="s">
        <v>91</v>
      </c>
      <c r="O5" s="12" t="s">
        <v>92</v>
      </c>
      <c r="Q5" s="11"/>
      <c r="R5" s="10"/>
      <c r="T5" s="12" t="s">
        <v>90</v>
      </c>
      <c r="U5" s="12" t="s">
        <v>91</v>
      </c>
      <c r="V5" s="12" t="s">
        <v>90</v>
      </c>
      <c r="W5" s="12" t="s">
        <v>91</v>
      </c>
      <c r="X5" s="12" t="s">
        <v>92</v>
      </c>
      <c r="Z5" s="10"/>
      <c r="AB5" s="12" t="s">
        <v>90</v>
      </c>
      <c r="AC5" s="12" t="s">
        <v>91</v>
      </c>
      <c r="AD5" s="12" t="s">
        <v>90</v>
      </c>
      <c r="AE5" s="12" t="s">
        <v>91</v>
      </c>
      <c r="AF5" s="12" t="s">
        <v>92</v>
      </c>
    </row>
    <row r="6" ht="14.25" customHeight="1">
      <c r="B6" s="13" t="s">
        <v>93</v>
      </c>
      <c r="C6" s="13" t="s">
        <v>94</v>
      </c>
      <c r="D6" s="14" t="s">
        <v>95</v>
      </c>
      <c r="E6" s="13" t="s">
        <v>96</v>
      </c>
      <c r="F6" s="13" t="s">
        <v>96</v>
      </c>
      <c r="G6" s="14" t="s">
        <v>97</v>
      </c>
      <c r="H6" s="14"/>
      <c r="J6" s="13" t="s">
        <v>93</v>
      </c>
      <c r="K6" s="13" t="s">
        <v>94</v>
      </c>
      <c r="L6" s="14" t="s">
        <v>98</v>
      </c>
      <c r="M6" s="13" t="s">
        <v>96</v>
      </c>
      <c r="N6" s="13" t="s">
        <v>96</v>
      </c>
      <c r="O6" s="14" t="s">
        <v>97</v>
      </c>
      <c r="P6" s="14"/>
      <c r="Q6" s="15"/>
      <c r="S6" s="13" t="s">
        <v>93</v>
      </c>
      <c r="T6" s="13" t="s">
        <v>94</v>
      </c>
      <c r="U6" s="14" t="s">
        <v>99</v>
      </c>
      <c r="V6" s="13" t="s">
        <v>96</v>
      </c>
      <c r="W6" s="13" t="s">
        <v>96</v>
      </c>
      <c r="X6" s="14" t="s">
        <v>97</v>
      </c>
      <c r="Y6" s="14"/>
      <c r="AA6" s="13" t="s">
        <v>93</v>
      </c>
      <c r="AB6" s="13" t="s">
        <v>94</v>
      </c>
      <c r="AC6" s="13" t="s">
        <v>94</v>
      </c>
      <c r="AD6" s="13" t="s">
        <v>96</v>
      </c>
      <c r="AE6" s="13" t="s">
        <v>96</v>
      </c>
      <c r="AF6" s="14" t="s">
        <v>97</v>
      </c>
    </row>
    <row r="7" ht="14.25" customHeight="1">
      <c r="A7" s="16" t="s">
        <v>100</v>
      </c>
      <c r="B7" s="17">
        <v>1143.0</v>
      </c>
      <c r="C7" s="17">
        <v>3600.0</v>
      </c>
      <c r="D7" s="17">
        <f t="shared" ref="D7:D10" si="1">E24</f>
        <v>3600</v>
      </c>
      <c r="E7" s="17">
        <f t="shared" ref="E7:E10" si="2">F56</f>
        <v>4500</v>
      </c>
      <c r="F7" s="17">
        <f t="shared" ref="F7:F10" si="3">E73</f>
        <v>4500</v>
      </c>
      <c r="G7" s="17">
        <v>5000.0</v>
      </c>
      <c r="H7" s="18"/>
      <c r="I7" s="16" t="s">
        <v>100</v>
      </c>
      <c r="J7" s="17">
        <v>1107.0</v>
      </c>
      <c r="K7" s="17">
        <v>3200.0</v>
      </c>
      <c r="L7" s="17">
        <f t="shared" ref="L7:L10" si="4">M24</f>
        <v>3200</v>
      </c>
      <c r="M7" s="17">
        <f t="shared" ref="M7:M11" si="5">N56</f>
        <v>4000</v>
      </c>
      <c r="N7" s="17">
        <f t="shared" ref="N7:N11" si="6">M73</f>
        <v>4000</v>
      </c>
      <c r="O7" s="17">
        <v>5000.0</v>
      </c>
      <c r="P7" s="18"/>
      <c r="Q7" s="11"/>
      <c r="R7" s="16" t="s">
        <v>100</v>
      </c>
      <c r="S7" s="17">
        <v>1347.0</v>
      </c>
      <c r="T7" s="17">
        <v>4000.0</v>
      </c>
      <c r="U7" s="17">
        <f t="shared" ref="U7:U10" si="7">V24</f>
        <v>4000</v>
      </c>
      <c r="V7" s="17">
        <f t="shared" ref="V7:V11" si="8">W56</f>
        <v>4800</v>
      </c>
      <c r="W7" s="17">
        <f t="shared" ref="W7:W11" si="9">V73</f>
        <v>4800</v>
      </c>
      <c r="X7" s="17">
        <v>5500.0</v>
      </c>
      <c r="Y7" s="18"/>
      <c r="Z7" s="16" t="s">
        <v>100</v>
      </c>
      <c r="AA7" s="17">
        <v>915.0</v>
      </c>
      <c r="AB7" s="17">
        <v>3300.0</v>
      </c>
      <c r="AC7" s="17">
        <f t="shared" ref="AC7:AC10" si="10">AD24</f>
        <v>3300</v>
      </c>
      <c r="AD7" s="17">
        <f t="shared" ref="AD7:AD11" si="11">AE56</f>
        <v>4000</v>
      </c>
      <c r="AE7" s="17">
        <f t="shared" ref="AE7:AE11" si="12">AD73</f>
        <v>4000</v>
      </c>
      <c r="AF7" s="17">
        <v>5000.0</v>
      </c>
    </row>
    <row r="8" ht="14.25" customHeight="1">
      <c r="A8" s="19" t="s">
        <v>101</v>
      </c>
      <c r="B8" s="20">
        <v>33750.0</v>
      </c>
      <c r="C8" s="20">
        <v>36600.0</v>
      </c>
      <c r="D8" s="17">
        <f t="shared" si="1"/>
        <v>37100</v>
      </c>
      <c r="E8" s="20">
        <f t="shared" si="2"/>
        <v>37500</v>
      </c>
      <c r="F8" s="17">
        <f t="shared" si="3"/>
        <v>39600</v>
      </c>
      <c r="G8" s="20">
        <v>54000.0</v>
      </c>
      <c r="H8" s="18"/>
      <c r="I8" s="19" t="s">
        <v>101</v>
      </c>
      <c r="J8" s="20">
        <v>1720.0</v>
      </c>
      <c r="K8" s="20">
        <v>3600.0</v>
      </c>
      <c r="L8" s="17">
        <f t="shared" si="4"/>
        <v>3610</v>
      </c>
      <c r="M8" s="20">
        <f t="shared" si="5"/>
        <v>4000</v>
      </c>
      <c r="N8" s="17">
        <f t="shared" si="6"/>
        <v>4090</v>
      </c>
      <c r="O8" s="20">
        <v>5900.0</v>
      </c>
      <c r="P8" s="18"/>
      <c r="Q8" s="11"/>
      <c r="R8" s="19" t="s">
        <v>101</v>
      </c>
      <c r="S8" s="20">
        <v>3730.0</v>
      </c>
      <c r="T8" s="20">
        <v>5400.0</v>
      </c>
      <c r="U8" s="17">
        <f t="shared" si="7"/>
        <v>5420</v>
      </c>
      <c r="V8" s="17">
        <f t="shared" si="8"/>
        <v>6000</v>
      </c>
      <c r="W8" s="17">
        <f t="shared" si="9"/>
        <v>6090</v>
      </c>
      <c r="X8" s="20">
        <f t="shared" ref="X8:X10" si="13">ROUND(W8*AF8/AE8,-2)</f>
        <v>8700</v>
      </c>
      <c r="Y8" s="18"/>
      <c r="Z8" s="19" t="s">
        <v>101</v>
      </c>
      <c r="AA8" s="20">
        <v>27630.0</v>
      </c>
      <c r="AB8" s="20">
        <v>31300.0</v>
      </c>
      <c r="AC8" s="20">
        <f t="shared" si="10"/>
        <v>31700</v>
      </c>
      <c r="AD8" s="20">
        <f t="shared" si="11"/>
        <v>32100</v>
      </c>
      <c r="AE8" s="20">
        <f t="shared" si="12"/>
        <v>34000</v>
      </c>
      <c r="AF8" s="20">
        <f t="shared" ref="AF8:AF11" si="14">ROUND(G8*0.9,-2)</f>
        <v>48600</v>
      </c>
    </row>
    <row r="9" ht="14.25" customHeight="1">
      <c r="A9" s="19" t="s">
        <v>102</v>
      </c>
      <c r="B9" s="20">
        <v>25927.0</v>
      </c>
      <c r="C9" s="20">
        <v>29700.0</v>
      </c>
      <c r="D9" s="17">
        <f t="shared" si="1"/>
        <v>30100</v>
      </c>
      <c r="E9" s="20">
        <f t="shared" si="2"/>
        <v>30100</v>
      </c>
      <c r="F9" s="17">
        <f t="shared" si="3"/>
        <v>55300</v>
      </c>
      <c r="G9" s="20">
        <v>58000.0</v>
      </c>
      <c r="H9" s="18"/>
      <c r="I9" s="19" t="s">
        <v>102</v>
      </c>
      <c r="J9" s="20">
        <v>1783.0</v>
      </c>
      <c r="K9" s="20">
        <v>4100.0</v>
      </c>
      <c r="L9" s="17">
        <f t="shared" si="4"/>
        <v>4120</v>
      </c>
      <c r="M9" s="20">
        <f t="shared" si="5"/>
        <v>4500</v>
      </c>
      <c r="N9" s="17">
        <f t="shared" si="6"/>
        <v>8000</v>
      </c>
      <c r="O9" s="20">
        <v>5100.0</v>
      </c>
      <c r="P9" s="18"/>
      <c r="Q9" s="11"/>
      <c r="R9" s="19" t="s">
        <v>102</v>
      </c>
      <c r="S9" s="20">
        <v>4302.0</v>
      </c>
      <c r="T9" s="20">
        <v>6200.0</v>
      </c>
      <c r="U9" s="17">
        <f t="shared" si="7"/>
        <v>6230</v>
      </c>
      <c r="V9" s="20">
        <f t="shared" si="8"/>
        <v>6800</v>
      </c>
      <c r="W9" s="17">
        <f t="shared" si="9"/>
        <v>12200</v>
      </c>
      <c r="X9" s="20">
        <f t="shared" si="13"/>
        <v>13000</v>
      </c>
      <c r="Y9" s="18"/>
      <c r="Z9" s="19" t="s">
        <v>102</v>
      </c>
      <c r="AA9" s="20">
        <v>23179.0</v>
      </c>
      <c r="AB9" s="20">
        <v>26000.0</v>
      </c>
      <c r="AC9" s="20">
        <f t="shared" si="10"/>
        <v>26300</v>
      </c>
      <c r="AD9" s="20">
        <f t="shared" si="11"/>
        <v>26300</v>
      </c>
      <c r="AE9" s="20">
        <f t="shared" si="12"/>
        <v>49000</v>
      </c>
      <c r="AF9" s="20">
        <f t="shared" si="14"/>
        <v>52200</v>
      </c>
    </row>
    <row r="10" ht="14.25" customHeight="1">
      <c r="A10" s="19" t="s">
        <v>103</v>
      </c>
      <c r="B10" s="20">
        <v>0.0</v>
      </c>
      <c r="C10" s="20">
        <v>4700.0</v>
      </c>
      <c r="D10" s="17">
        <f t="shared" si="1"/>
        <v>4800</v>
      </c>
      <c r="E10" s="20">
        <f t="shared" si="2"/>
        <v>4800</v>
      </c>
      <c r="F10" s="17">
        <f t="shared" si="3"/>
        <v>5000</v>
      </c>
      <c r="G10" s="20">
        <v>10000.0</v>
      </c>
      <c r="H10" s="18"/>
      <c r="I10" s="19" t="s">
        <v>103</v>
      </c>
      <c r="J10" s="20">
        <v>0.0</v>
      </c>
      <c r="K10" s="20">
        <v>700.0</v>
      </c>
      <c r="L10" s="17">
        <f t="shared" si="4"/>
        <v>700</v>
      </c>
      <c r="M10" s="20">
        <f t="shared" si="5"/>
        <v>800</v>
      </c>
      <c r="N10" s="17">
        <f t="shared" si="6"/>
        <v>810</v>
      </c>
      <c r="O10" s="20">
        <v>2600.0</v>
      </c>
      <c r="P10" s="18"/>
      <c r="Q10" s="11"/>
      <c r="R10" s="19" t="s">
        <v>103</v>
      </c>
      <c r="S10" s="20">
        <v>0.0</v>
      </c>
      <c r="T10" s="20">
        <v>1100.0</v>
      </c>
      <c r="U10" s="17">
        <f t="shared" si="7"/>
        <v>1100</v>
      </c>
      <c r="V10" s="20">
        <f t="shared" si="8"/>
        <v>1200</v>
      </c>
      <c r="W10" s="17">
        <f t="shared" si="9"/>
        <v>1210</v>
      </c>
      <c r="X10" s="20">
        <f t="shared" si="13"/>
        <v>2500</v>
      </c>
      <c r="Y10" s="18"/>
      <c r="Z10" s="19" t="s">
        <v>103</v>
      </c>
      <c r="AA10" s="20">
        <v>0.0</v>
      </c>
      <c r="AB10" s="20">
        <v>4000.0</v>
      </c>
      <c r="AC10" s="20">
        <f t="shared" si="10"/>
        <v>4100</v>
      </c>
      <c r="AD10" s="20">
        <f t="shared" si="11"/>
        <v>4100</v>
      </c>
      <c r="AE10" s="20">
        <f t="shared" si="12"/>
        <v>4300</v>
      </c>
      <c r="AF10" s="20">
        <f t="shared" si="14"/>
        <v>9000</v>
      </c>
    </row>
    <row r="11" ht="14.25" customHeight="1">
      <c r="A11" s="19" t="s">
        <v>104</v>
      </c>
      <c r="B11" s="20">
        <v>0.0</v>
      </c>
      <c r="C11" s="20">
        <v>0.0</v>
      </c>
      <c r="D11" s="20">
        <v>0.0</v>
      </c>
      <c r="E11" s="20">
        <v>0.0</v>
      </c>
      <c r="F11" s="20">
        <v>0.0</v>
      </c>
      <c r="G11" s="20">
        <v>2500.0</v>
      </c>
      <c r="H11" s="18"/>
      <c r="I11" s="19" t="s">
        <v>104</v>
      </c>
      <c r="J11" s="20">
        <v>0.0</v>
      </c>
      <c r="K11" s="20">
        <v>0.0</v>
      </c>
      <c r="L11" s="20">
        <v>0.0</v>
      </c>
      <c r="M11" s="20">
        <f t="shared" si="5"/>
        <v>0</v>
      </c>
      <c r="N11" s="20">
        <f t="shared" si="6"/>
        <v>0</v>
      </c>
      <c r="O11" s="20">
        <v>800.0</v>
      </c>
      <c r="P11" s="18"/>
      <c r="Q11" s="11"/>
      <c r="R11" s="19" t="s">
        <v>104</v>
      </c>
      <c r="S11" s="20">
        <v>0.0</v>
      </c>
      <c r="T11" s="20">
        <v>0.0</v>
      </c>
      <c r="U11" s="20">
        <v>0.0</v>
      </c>
      <c r="V11" s="20">
        <f t="shared" si="8"/>
        <v>0</v>
      </c>
      <c r="W11" s="20">
        <f t="shared" si="9"/>
        <v>0</v>
      </c>
      <c r="X11" s="20">
        <v>1000.0</v>
      </c>
      <c r="Y11" s="18"/>
      <c r="Z11" s="19" t="s">
        <v>104</v>
      </c>
      <c r="AA11" s="20">
        <v>0.0</v>
      </c>
      <c r="AB11" s="20">
        <v>0.0</v>
      </c>
      <c r="AC11" s="20">
        <v>0.0</v>
      </c>
      <c r="AD11" s="20">
        <f t="shared" si="11"/>
        <v>0</v>
      </c>
      <c r="AE11" s="20">
        <f t="shared" si="12"/>
        <v>0</v>
      </c>
      <c r="AF11" s="20">
        <f t="shared" si="14"/>
        <v>2300</v>
      </c>
    </row>
    <row r="12" ht="14.25" customHeight="1">
      <c r="A12" s="21"/>
      <c r="B12" s="22"/>
      <c r="C12" s="22"/>
      <c r="D12" s="22"/>
      <c r="E12" s="22"/>
      <c r="F12" s="22"/>
      <c r="G12" s="22"/>
      <c r="H12" s="18"/>
      <c r="I12" s="21"/>
      <c r="J12" s="22"/>
      <c r="K12" s="22"/>
      <c r="L12" s="22"/>
      <c r="M12" s="22"/>
      <c r="N12" s="22"/>
      <c r="O12" s="22"/>
      <c r="P12" s="18"/>
      <c r="Q12" s="11"/>
      <c r="R12" s="21"/>
      <c r="S12" s="22"/>
      <c r="T12" s="22"/>
      <c r="U12" s="22"/>
      <c r="V12" s="22"/>
      <c r="W12" s="22"/>
      <c r="X12" s="22"/>
      <c r="Y12" s="18"/>
      <c r="Z12" s="21"/>
      <c r="AA12" s="22"/>
      <c r="AB12" s="22"/>
      <c r="AC12" s="22"/>
      <c r="AD12" s="22"/>
      <c r="AE12" s="22"/>
      <c r="AF12" s="22"/>
    </row>
    <row r="13" ht="14.25" customHeight="1">
      <c r="A13" s="23" t="s">
        <v>105</v>
      </c>
      <c r="B13" s="24">
        <f t="shared" ref="B13:G13" si="15">SUM(B7:B12)</f>
        <v>60820</v>
      </c>
      <c r="C13" s="24">
        <f t="shared" si="15"/>
        <v>74600</v>
      </c>
      <c r="D13" s="24">
        <f t="shared" si="15"/>
        <v>75600</v>
      </c>
      <c r="E13" s="24">
        <f t="shared" si="15"/>
        <v>76900</v>
      </c>
      <c r="F13" s="24">
        <f t="shared" si="15"/>
        <v>104400</v>
      </c>
      <c r="G13" s="24">
        <f t="shared" si="15"/>
        <v>129500</v>
      </c>
      <c r="H13" s="18"/>
      <c r="I13" s="23" t="s">
        <v>105</v>
      </c>
      <c r="J13" s="24">
        <f t="shared" ref="J13:O13" si="16">SUM(J7:J12)</f>
        <v>4610</v>
      </c>
      <c r="K13" s="24">
        <f t="shared" si="16"/>
        <v>11600</v>
      </c>
      <c r="L13" s="24">
        <f t="shared" si="16"/>
        <v>11630</v>
      </c>
      <c r="M13" s="24">
        <f t="shared" si="16"/>
        <v>13300</v>
      </c>
      <c r="N13" s="24">
        <f t="shared" si="16"/>
        <v>16900</v>
      </c>
      <c r="O13" s="24">
        <f t="shared" si="16"/>
        <v>19400</v>
      </c>
      <c r="P13" s="18"/>
      <c r="Q13" s="11"/>
      <c r="R13" s="23" t="s">
        <v>105</v>
      </c>
      <c r="S13" s="24">
        <f t="shared" ref="S13:X13" si="17">SUM(S7:S12)</f>
        <v>9379</v>
      </c>
      <c r="T13" s="24">
        <f t="shared" si="17"/>
        <v>16700</v>
      </c>
      <c r="U13" s="24">
        <f t="shared" si="17"/>
        <v>16750</v>
      </c>
      <c r="V13" s="24">
        <f t="shared" si="17"/>
        <v>18800</v>
      </c>
      <c r="W13" s="24">
        <f t="shared" si="17"/>
        <v>24300</v>
      </c>
      <c r="X13" s="24">
        <f t="shared" si="17"/>
        <v>30700</v>
      </c>
      <c r="Y13" s="18"/>
      <c r="Z13" s="23" t="s">
        <v>105</v>
      </c>
      <c r="AA13" s="24">
        <f t="shared" ref="AA13:AF13" si="18">SUM(AA7:AA12)</f>
        <v>51724</v>
      </c>
      <c r="AB13" s="24">
        <f t="shared" si="18"/>
        <v>64600</v>
      </c>
      <c r="AC13" s="24">
        <f t="shared" si="18"/>
        <v>65400</v>
      </c>
      <c r="AD13" s="24">
        <f t="shared" si="18"/>
        <v>66500</v>
      </c>
      <c r="AE13" s="24">
        <f t="shared" si="18"/>
        <v>91300</v>
      </c>
      <c r="AF13" s="24">
        <f t="shared" si="18"/>
        <v>117100</v>
      </c>
    </row>
    <row r="14" ht="14.25" customHeight="1">
      <c r="A14" s="25" t="s">
        <v>106</v>
      </c>
      <c r="B14" s="18"/>
      <c r="C14" s="18"/>
      <c r="D14" s="18"/>
      <c r="E14" s="18"/>
      <c r="F14" s="18"/>
      <c r="G14" s="18"/>
      <c r="H14" s="18"/>
      <c r="I14" s="25" t="s">
        <v>107</v>
      </c>
      <c r="J14" s="18"/>
      <c r="K14" s="18"/>
      <c r="L14" s="18"/>
      <c r="M14" s="18"/>
      <c r="N14" s="18"/>
      <c r="O14" s="18"/>
      <c r="P14" s="18"/>
      <c r="Q14" s="11"/>
      <c r="R14" s="25" t="s">
        <v>108</v>
      </c>
      <c r="S14" s="18"/>
      <c r="T14" s="18"/>
      <c r="U14" s="18"/>
      <c r="V14" s="18"/>
      <c r="W14" s="18"/>
      <c r="X14" s="18"/>
      <c r="Y14" s="18"/>
      <c r="Z14" s="25" t="s">
        <v>109</v>
      </c>
      <c r="AA14" s="18"/>
      <c r="AB14" s="18"/>
      <c r="AC14" s="18"/>
      <c r="AD14" s="18"/>
      <c r="AE14" s="18"/>
      <c r="AF14" s="18"/>
    </row>
    <row r="15" ht="14.25" customHeight="1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1"/>
      <c r="R15" s="18"/>
      <c r="S15" s="18"/>
      <c r="T15" s="18"/>
      <c r="U15" s="18"/>
      <c r="V15" s="18"/>
      <c r="W15" s="18"/>
      <c r="X15" s="18"/>
      <c r="Y15" s="18"/>
      <c r="AA15" s="26"/>
      <c r="AB15" s="18"/>
      <c r="AC15" s="18"/>
      <c r="AD15" s="18"/>
      <c r="AE15" s="18"/>
      <c r="AF15" s="18"/>
    </row>
    <row r="16" ht="14.25" customHeight="1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1"/>
      <c r="R16" s="18"/>
      <c r="S16" s="18"/>
      <c r="T16" s="18"/>
      <c r="U16" s="18"/>
      <c r="V16" s="18"/>
      <c r="W16" s="18"/>
      <c r="X16" s="18"/>
      <c r="Y16" s="18"/>
      <c r="AA16" s="26"/>
      <c r="AB16" s="18"/>
      <c r="AC16" s="18"/>
      <c r="AD16" s="18"/>
      <c r="AE16" s="18"/>
      <c r="AF16" s="18"/>
    </row>
    <row r="17" ht="14.25" customHeight="1">
      <c r="A17" s="10" t="s">
        <v>110</v>
      </c>
      <c r="I17" s="10" t="s">
        <v>110</v>
      </c>
      <c r="Q17" s="11"/>
      <c r="R17" s="10" t="s">
        <v>110</v>
      </c>
      <c r="T17" s="18"/>
      <c r="Z17" s="10" t="s">
        <v>110</v>
      </c>
    </row>
    <row r="18" ht="14.25" customHeight="1">
      <c r="A18" s="10" t="s">
        <v>111</v>
      </c>
      <c r="I18" s="10" t="s">
        <v>111</v>
      </c>
      <c r="Q18" s="11"/>
      <c r="R18" s="10" t="s">
        <v>111</v>
      </c>
      <c r="Z18" s="10" t="s">
        <v>111</v>
      </c>
    </row>
    <row r="19" ht="14.25" customHeight="1">
      <c r="A19" s="10" t="s">
        <v>112</v>
      </c>
      <c r="I19" s="10" t="s">
        <v>113</v>
      </c>
      <c r="Q19" s="11"/>
      <c r="R19" s="10" t="s">
        <v>114</v>
      </c>
      <c r="Z19" s="10" t="s">
        <v>115</v>
      </c>
    </row>
    <row r="20" ht="14.25" customHeight="1">
      <c r="A20" s="10"/>
      <c r="B20" s="12"/>
      <c r="C20" s="12"/>
      <c r="D20" s="12"/>
      <c r="E20" s="12" t="s">
        <v>116</v>
      </c>
      <c r="I20" s="10"/>
      <c r="J20" s="12"/>
      <c r="K20" s="12"/>
      <c r="L20" s="12"/>
      <c r="M20" s="12" t="s">
        <v>116</v>
      </c>
      <c r="P20" s="18"/>
      <c r="Q20" s="11"/>
      <c r="R20" s="10"/>
      <c r="S20" s="12"/>
      <c r="T20" s="12"/>
      <c r="U20" s="12"/>
      <c r="V20" s="12" t="s">
        <v>116</v>
      </c>
      <c r="Y20" s="18"/>
      <c r="Z20" s="10"/>
      <c r="AA20" s="12"/>
      <c r="AB20" s="12"/>
      <c r="AC20" s="12"/>
      <c r="AD20" s="12" t="s">
        <v>116</v>
      </c>
      <c r="AG20" s="18"/>
    </row>
    <row r="21" ht="14.25" customHeight="1">
      <c r="B21" s="12"/>
      <c r="C21" s="12" t="s">
        <v>117</v>
      </c>
      <c r="D21" s="12" t="s">
        <v>118</v>
      </c>
      <c r="E21" s="12" t="s">
        <v>89</v>
      </c>
      <c r="G21" s="12" t="s">
        <v>90</v>
      </c>
      <c r="J21" s="12"/>
      <c r="K21" s="12" t="s">
        <v>117</v>
      </c>
      <c r="L21" s="12" t="s">
        <v>118</v>
      </c>
      <c r="M21" s="12" t="s">
        <v>89</v>
      </c>
      <c r="O21" s="12" t="s">
        <v>90</v>
      </c>
      <c r="P21" s="18"/>
      <c r="Q21" s="11"/>
      <c r="S21" s="12"/>
      <c r="T21" s="12" t="s">
        <v>117</v>
      </c>
      <c r="U21" s="12" t="s">
        <v>118</v>
      </c>
      <c r="V21" s="12" t="s">
        <v>89</v>
      </c>
      <c r="X21" s="12" t="s">
        <v>90</v>
      </c>
      <c r="Y21" s="18"/>
      <c r="AA21" s="12"/>
      <c r="AB21" s="12" t="s">
        <v>117</v>
      </c>
      <c r="AC21" s="12" t="s">
        <v>118</v>
      </c>
      <c r="AD21" s="12" t="s">
        <v>89</v>
      </c>
      <c r="AF21" s="12" t="s">
        <v>90</v>
      </c>
      <c r="AG21" s="18"/>
    </row>
    <row r="22" ht="14.25" customHeight="1">
      <c r="B22" s="12" t="s">
        <v>90</v>
      </c>
      <c r="C22" s="12" t="s">
        <v>119</v>
      </c>
      <c r="D22" s="12" t="s">
        <v>120</v>
      </c>
      <c r="E22" s="12" t="s">
        <v>91</v>
      </c>
      <c r="G22" s="12">
        <v>2032.0</v>
      </c>
      <c r="J22" s="12" t="s">
        <v>90</v>
      </c>
      <c r="K22" s="12" t="s">
        <v>119</v>
      </c>
      <c r="L22" s="12" t="s">
        <v>120</v>
      </c>
      <c r="M22" s="12" t="s">
        <v>91</v>
      </c>
      <c r="O22" s="12">
        <v>2032.0</v>
      </c>
      <c r="P22" s="18"/>
      <c r="Q22" s="11"/>
      <c r="S22" s="12" t="s">
        <v>90</v>
      </c>
      <c r="T22" s="12" t="s">
        <v>119</v>
      </c>
      <c r="U22" s="12" t="s">
        <v>120</v>
      </c>
      <c r="V22" s="12" t="s">
        <v>91</v>
      </c>
      <c r="X22" s="12">
        <v>2032.0</v>
      </c>
      <c r="Y22" s="18"/>
      <c r="AA22" s="12" t="s">
        <v>90</v>
      </c>
      <c r="AB22" s="12" t="s">
        <v>119</v>
      </c>
      <c r="AC22" s="12" t="s">
        <v>120</v>
      </c>
      <c r="AD22" s="12" t="s">
        <v>91</v>
      </c>
      <c r="AF22" s="12">
        <v>2032.0</v>
      </c>
      <c r="AG22" s="18"/>
    </row>
    <row r="23" ht="14.25" customHeight="1">
      <c r="B23" s="14">
        <v>2032.0</v>
      </c>
      <c r="C23" s="14" t="s">
        <v>121</v>
      </c>
      <c r="D23" s="14" t="s">
        <v>122</v>
      </c>
      <c r="E23" s="14">
        <v>2032.0</v>
      </c>
      <c r="G23" s="14" t="s">
        <v>123</v>
      </c>
      <c r="J23" s="14">
        <v>2032.0</v>
      </c>
      <c r="K23" s="14" t="s">
        <v>124</v>
      </c>
      <c r="L23" s="14" t="s">
        <v>125</v>
      </c>
      <c r="M23" s="14">
        <v>2032.0</v>
      </c>
      <c r="O23" s="14" t="s">
        <v>123</v>
      </c>
      <c r="Q23" s="11"/>
      <c r="S23" s="14">
        <v>2032.0</v>
      </c>
      <c r="T23" s="14" t="s">
        <v>126</v>
      </c>
      <c r="U23" s="14" t="s">
        <v>127</v>
      </c>
      <c r="V23" s="14">
        <v>2032.0</v>
      </c>
      <c r="X23" s="14" t="s">
        <v>123</v>
      </c>
      <c r="AA23" s="14">
        <v>2032.0</v>
      </c>
      <c r="AB23" s="14" t="s">
        <v>128</v>
      </c>
      <c r="AC23" s="14" t="s">
        <v>129</v>
      </c>
      <c r="AD23" s="14">
        <v>2032.0</v>
      </c>
      <c r="AF23" s="14" t="s">
        <v>123</v>
      </c>
    </row>
    <row r="24" ht="14.25" customHeight="1">
      <c r="A24" s="16" t="s">
        <v>100</v>
      </c>
      <c r="B24" s="17">
        <f t="shared" ref="B24:B28" si="19">C7</f>
        <v>3600</v>
      </c>
      <c r="C24" s="17">
        <v>0.0</v>
      </c>
      <c r="D24" s="17">
        <v>0.0</v>
      </c>
      <c r="E24" s="17">
        <f t="shared" ref="E24:E28" si="20">SUM(B24:D24)</f>
        <v>3600</v>
      </c>
      <c r="I24" s="16" t="s">
        <v>100</v>
      </c>
      <c r="J24" s="17">
        <f t="shared" ref="J24:J28" si="21">K7</f>
        <v>3200</v>
      </c>
      <c r="K24" s="17">
        <v>0.0</v>
      </c>
      <c r="L24" s="17">
        <v>0.0</v>
      </c>
      <c r="M24" s="17">
        <f t="shared" ref="M24:M28" si="22">SUM(J24:L24)</f>
        <v>3200</v>
      </c>
      <c r="Q24" s="11"/>
      <c r="R24" s="16" t="s">
        <v>100</v>
      </c>
      <c r="S24" s="17">
        <f t="shared" ref="S24:S28" si="23">T7</f>
        <v>4000</v>
      </c>
      <c r="T24" s="17">
        <v>0.0</v>
      </c>
      <c r="U24" s="17">
        <v>0.0</v>
      </c>
      <c r="V24" s="17">
        <f t="shared" ref="V24:V28" si="24">SUM(S24:U24)</f>
        <v>4000</v>
      </c>
      <c r="Z24" s="16" t="s">
        <v>100</v>
      </c>
      <c r="AA24" s="17">
        <f t="shared" ref="AA24:AA28" si="25">AB7</f>
        <v>3300</v>
      </c>
      <c r="AB24" s="17">
        <v>0.0</v>
      </c>
      <c r="AC24" s="17">
        <v>0.0</v>
      </c>
      <c r="AD24" s="17">
        <f t="shared" ref="AD24:AD28" si="26">SUM(AA24:AC24)</f>
        <v>3300</v>
      </c>
    </row>
    <row r="25" ht="14.25" customHeight="1">
      <c r="A25" s="19" t="s">
        <v>101</v>
      </c>
      <c r="B25" s="20">
        <f t="shared" si="19"/>
        <v>36600</v>
      </c>
      <c r="C25" s="20">
        <v>0.0</v>
      </c>
      <c r="D25" s="17">
        <f t="shared" ref="D25:D27" si="27">ROUND(900*G25,-2)</f>
        <v>500</v>
      </c>
      <c r="E25" s="20">
        <f t="shared" si="20"/>
        <v>37100</v>
      </c>
      <c r="G25" s="27">
        <f t="shared" ref="G25:G27" si="28">B25/SUM($B$25:$B$27)</f>
        <v>0.5154929577</v>
      </c>
      <c r="I25" s="19" t="s">
        <v>101</v>
      </c>
      <c r="J25" s="20">
        <f t="shared" si="21"/>
        <v>3600</v>
      </c>
      <c r="K25" s="20">
        <v>0.0</v>
      </c>
      <c r="L25" s="17">
        <v>10.0</v>
      </c>
      <c r="M25" s="20">
        <f t="shared" si="22"/>
        <v>3610</v>
      </c>
      <c r="O25" s="27">
        <f t="shared" ref="O25:O27" si="29">J25/SUM($J$25:$J$27)</f>
        <v>0.4285714286</v>
      </c>
      <c r="Q25" s="11"/>
      <c r="R25" s="19" t="s">
        <v>101</v>
      </c>
      <c r="S25" s="20">
        <f t="shared" si="23"/>
        <v>5400</v>
      </c>
      <c r="T25" s="20">
        <v>0.0</v>
      </c>
      <c r="U25" s="17">
        <f>ROUND(50*X25,-1)</f>
        <v>20</v>
      </c>
      <c r="V25" s="20">
        <f t="shared" si="24"/>
        <v>5420</v>
      </c>
      <c r="X25" s="27">
        <f t="shared" ref="X25:X27" si="30">S25/SUM($S$25:$S$27)</f>
        <v>0.4251968504</v>
      </c>
      <c r="Z25" s="19" t="s">
        <v>101</v>
      </c>
      <c r="AA25" s="20">
        <f t="shared" si="25"/>
        <v>31300</v>
      </c>
      <c r="AB25" s="20">
        <v>0.0</v>
      </c>
      <c r="AC25" s="17">
        <f t="shared" ref="AC25:AC27" si="31">ROUND(800*AF25,-2)</f>
        <v>400</v>
      </c>
      <c r="AD25" s="20">
        <f t="shared" si="26"/>
        <v>31700</v>
      </c>
      <c r="AF25" s="27">
        <f t="shared" ref="AF25:AF27" si="32">AA25/SUM($AA$25:$AA$27)</f>
        <v>0.5106035889</v>
      </c>
    </row>
    <row r="26" ht="14.25" customHeight="1">
      <c r="A26" s="19" t="s">
        <v>102</v>
      </c>
      <c r="B26" s="20">
        <f t="shared" si="19"/>
        <v>29700</v>
      </c>
      <c r="C26" s="28">
        <v>0.0</v>
      </c>
      <c r="D26" s="17">
        <f t="shared" si="27"/>
        <v>400</v>
      </c>
      <c r="E26" s="20">
        <f t="shared" si="20"/>
        <v>30100</v>
      </c>
      <c r="G26" s="27">
        <f t="shared" si="28"/>
        <v>0.4183098592</v>
      </c>
      <c r="I26" s="19" t="s">
        <v>102</v>
      </c>
      <c r="J26" s="20">
        <f t="shared" si="21"/>
        <v>4100</v>
      </c>
      <c r="K26" s="28">
        <v>0.0</v>
      </c>
      <c r="L26" s="17">
        <v>20.0</v>
      </c>
      <c r="M26" s="20">
        <f t="shared" si="22"/>
        <v>4120</v>
      </c>
      <c r="O26" s="27">
        <f t="shared" si="29"/>
        <v>0.4880952381</v>
      </c>
      <c r="Q26" s="11"/>
      <c r="R26" s="19" t="s">
        <v>102</v>
      </c>
      <c r="S26" s="20">
        <f t="shared" si="23"/>
        <v>6200</v>
      </c>
      <c r="T26" s="28">
        <v>0.0</v>
      </c>
      <c r="U26" s="17">
        <v>30.0</v>
      </c>
      <c r="V26" s="20">
        <f t="shared" si="24"/>
        <v>6230</v>
      </c>
      <c r="X26" s="27">
        <f t="shared" si="30"/>
        <v>0.4881889764</v>
      </c>
      <c r="Z26" s="19" t="s">
        <v>102</v>
      </c>
      <c r="AA26" s="20">
        <f t="shared" si="25"/>
        <v>26000</v>
      </c>
      <c r="AB26" s="28">
        <v>0.0</v>
      </c>
      <c r="AC26" s="17">
        <f t="shared" si="31"/>
        <v>300</v>
      </c>
      <c r="AD26" s="20">
        <f t="shared" si="26"/>
        <v>26300</v>
      </c>
      <c r="AF26" s="27">
        <f t="shared" si="32"/>
        <v>0.4241435563</v>
      </c>
    </row>
    <row r="27" ht="14.25" customHeight="1">
      <c r="A27" s="19" t="s">
        <v>103</v>
      </c>
      <c r="B27" s="20">
        <f t="shared" si="19"/>
        <v>4700</v>
      </c>
      <c r="C27" s="20">
        <v>0.0</v>
      </c>
      <c r="D27" s="17">
        <f t="shared" si="27"/>
        <v>100</v>
      </c>
      <c r="E27" s="20">
        <f t="shared" si="20"/>
        <v>4800</v>
      </c>
      <c r="G27" s="27">
        <f t="shared" si="28"/>
        <v>0.0661971831</v>
      </c>
      <c r="I27" s="19" t="s">
        <v>103</v>
      </c>
      <c r="J27" s="20">
        <f t="shared" si="21"/>
        <v>700</v>
      </c>
      <c r="K27" s="20">
        <v>0.0</v>
      </c>
      <c r="L27" s="17">
        <v>0.0</v>
      </c>
      <c r="M27" s="20">
        <f t="shared" si="22"/>
        <v>700</v>
      </c>
      <c r="O27" s="27">
        <f t="shared" si="29"/>
        <v>0.08333333333</v>
      </c>
      <c r="Q27" s="11"/>
      <c r="R27" s="19" t="s">
        <v>103</v>
      </c>
      <c r="S27" s="20">
        <f t="shared" si="23"/>
        <v>1100</v>
      </c>
      <c r="T27" s="20">
        <v>0.0</v>
      </c>
      <c r="U27" s="17">
        <f>ROUND(50*X27,-1)</f>
        <v>0</v>
      </c>
      <c r="V27" s="20">
        <f t="shared" si="24"/>
        <v>1100</v>
      </c>
      <c r="X27" s="27">
        <f t="shared" si="30"/>
        <v>0.08661417323</v>
      </c>
      <c r="Z27" s="19" t="s">
        <v>103</v>
      </c>
      <c r="AA27" s="20">
        <f t="shared" si="25"/>
        <v>4000</v>
      </c>
      <c r="AB27" s="20">
        <v>0.0</v>
      </c>
      <c r="AC27" s="17">
        <f t="shared" si="31"/>
        <v>100</v>
      </c>
      <c r="AD27" s="20">
        <f t="shared" si="26"/>
        <v>4100</v>
      </c>
      <c r="AF27" s="27">
        <f t="shared" si="32"/>
        <v>0.06525285481</v>
      </c>
    </row>
    <row r="28" ht="14.25" customHeight="1">
      <c r="A28" s="19" t="s">
        <v>104</v>
      </c>
      <c r="B28" s="20">
        <f t="shared" si="19"/>
        <v>0</v>
      </c>
      <c r="C28" s="20">
        <v>0.0</v>
      </c>
      <c r="D28" s="20">
        <v>0.0</v>
      </c>
      <c r="E28" s="20">
        <f t="shared" si="20"/>
        <v>0</v>
      </c>
      <c r="I28" s="19" t="s">
        <v>104</v>
      </c>
      <c r="J28" s="20">
        <f t="shared" si="21"/>
        <v>0</v>
      </c>
      <c r="K28" s="20">
        <v>0.0</v>
      </c>
      <c r="L28" s="20">
        <v>0.0</v>
      </c>
      <c r="M28" s="20">
        <f t="shared" si="22"/>
        <v>0</v>
      </c>
      <c r="Q28" s="11"/>
      <c r="R28" s="19" t="s">
        <v>104</v>
      </c>
      <c r="S28" s="20">
        <f t="shared" si="23"/>
        <v>0</v>
      </c>
      <c r="T28" s="20">
        <v>0.0</v>
      </c>
      <c r="U28" s="20">
        <v>0.0</v>
      </c>
      <c r="V28" s="20">
        <f t="shared" si="24"/>
        <v>0</v>
      </c>
      <c r="Z28" s="19" t="s">
        <v>104</v>
      </c>
      <c r="AA28" s="20">
        <f t="shared" si="25"/>
        <v>0</v>
      </c>
      <c r="AB28" s="20">
        <v>0.0</v>
      </c>
      <c r="AC28" s="20">
        <v>0.0</v>
      </c>
      <c r="AD28" s="20">
        <f t="shared" si="26"/>
        <v>0</v>
      </c>
    </row>
    <row r="29" ht="14.25" customHeight="1">
      <c r="A29" s="21"/>
      <c r="B29" s="22"/>
      <c r="C29" s="22"/>
      <c r="D29" s="22"/>
      <c r="E29" s="22"/>
      <c r="I29" s="21"/>
      <c r="J29" s="22"/>
      <c r="K29" s="22"/>
      <c r="L29" s="22"/>
      <c r="M29" s="22"/>
      <c r="Q29" s="11"/>
      <c r="R29" s="21"/>
      <c r="S29" s="22"/>
      <c r="T29" s="22"/>
      <c r="U29" s="22"/>
      <c r="V29" s="22"/>
      <c r="Z29" s="21"/>
      <c r="AA29" s="22"/>
      <c r="AB29" s="22"/>
      <c r="AC29" s="22"/>
      <c r="AD29" s="22"/>
    </row>
    <row r="30" ht="14.25" customHeight="1">
      <c r="A30" s="23" t="s">
        <v>105</v>
      </c>
      <c r="B30" s="24">
        <f t="shared" ref="B30:E30" si="33">SUM(B24:B29)</f>
        <v>74600</v>
      </c>
      <c r="C30" s="24">
        <f t="shared" si="33"/>
        <v>0</v>
      </c>
      <c r="D30" s="24">
        <f t="shared" si="33"/>
        <v>1000</v>
      </c>
      <c r="E30" s="24">
        <f t="shared" si="33"/>
        <v>75600</v>
      </c>
      <c r="G30" s="27">
        <f>SUM(G25:G27)</f>
        <v>1</v>
      </c>
      <c r="I30" s="23" t="s">
        <v>105</v>
      </c>
      <c r="J30" s="24">
        <f t="shared" ref="J30:M30" si="34">SUM(J24:J29)</f>
        <v>11600</v>
      </c>
      <c r="K30" s="24">
        <f t="shared" si="34"/>
        <v>0</v>
      </c>
      <c r="L30" s="24">
        <f t="shared" si="34"/>
        <v>30</v>
      </c>
      <c r="M30" s="24">
        <f t="shared" si="34"/>
        <v>11630</v>
      </c>
      <c r="O30" s="27">
        <f>SUM(O25:O27)</f>
        <v>1</v>
      </c>
      <c r="Q30" s="11"/>
      <c r="R30" s="23" t="s">
        <v>105</v>
      </c>
      <c r="S30" s="24">
        <f t="shared" ref="S30:V30" si="35">SUM(S24:S29)</f>
        <v>16700</v>
      </c>
      <c r="T30" s="24">
        <f t="shared" si="35"/>
        <v>0</v>
      </c>
      <c r="U30" s="24">
        <f t="shared" si="35"/>
        <v>50</v>
      </c>
      <c r="V30" s="24">
        <f t="shared" si="35"/>
        <v>16750</v>
      </c>
      <c r="X30" s="27">
        <f>SUM(X25:X27)</f>
        <v>1</v>
      </c>
      <c r="Z30" s="23" t="s">
        <v>105</v>
      </c>
      <c r="AA30" s="24">
        <f t="shared" ref="AA30:AD30" si="36">SUM(AA24:AA29)</f>
        <v>64600</v>
      </c>
      <c r="AB30" s="24">
        <f t="shared" si="36"/>
        <v>0</v>
      </c>
      <c r="AC30" s="24">
        <f t="shared" si="36"/>
        <v>800</v>
      </c>
      <c r="AD30" s="24">
        <f t="shared" si="36"/>
        <v>65400</v>
      </c>
      <c r="AF30" s="27">
        <f>SUM(AF25:AF27)</f>
        <v>1</v>
      </c>
    </row>
    <row r="31" ht="14.25" customHeight="1">
      <c r="A31" s="25" t="s">
        <v>130</v>
      </c>
      <c r="B31" s="18"/>
      <c r="C31" s="18"/>
      <c r="D31" s="18"/>
      <c r="E31" s="18"/>
      <c r="J31" s="18"/>
      <c r="K31" s="18"/>
      <c r="L31" s="18"/>
      <c r="M31" s="18"/>
      <c r="Q31" s="11"/>
      <c r="S31" s="18"/>
      <c r="T31" s="18"/>
      <c r="U31" s="18"/>
      <c r="V31" s="18"/>
      <c r="Z31" s="25" t="s">
        <v>131</v>
      </c>
      <c r="AA31" s="18"/>
      <c r="AB31" s="18"/>
      <c r="AC31" s="18"/>
      <c r="AD31" s="18"/>
    </row>
    <row r="32" ht="14.25" customHeight="1">
      <c r="A32" s="25" t="s">
        <v>132</v>
      </c>
      <c r="B32" s="18"/>
      <c r="C32" s="18"/>
      <c r="D32" s="18"/>
      <c r="E32" s="18"/>
      <c r="J32" s="18"/>
      <c r="K32" s="18"/>
      <c r="L32" s="18"/>
      <c r="M32" s="18"/>
      <c r="Q32" s="11"/>
      <c r="S32" s="18"/>
      <c r="T32" s="18"/>
      <c r="U32" s="18"/>
      <c r="V32" s="18"/>
      <c r="Z32" s="29" t="s">
        <v>132</v>
      </c>
      <c r="AA32" s="18"/>
      <c r="AB32" s="18"/>
      <c r="AC32" s="18"/>
      <c r="AD32" s="18"/>
    </row>
    <row r="33" ht="14.25" customHeight="1">
      <c r="Q33" s="11"/>
    </row>
    <row r="34" ht="14.25" hidden="1" customHeight="1">
      <c r="A34" s="30" t="s">
        <v>133</v>
      </c>
      <c r="B34" s="31"/>
      <c r="C34" s="31"/>
      <c r="D34" s="31"/>
      <c r="E34" s="31"/>
      <c r="I34" s="30" t="s">
        <v>133</v>
      </c>
      <c r="J34" s="31"/>
      <c r="K34" s="31"/>
      <c r="L34" s="31"/>
      <c r="M34" s="31"/>
      <c r="Q34" s="11"/>
      <c r="R34" s="30" t="s">
        <v>133</v>
      </c>
      <c r="S34" s="31"/>
      <c r="T34" s="31"/>
      <c r="U34" s="31"/>
      <c r="V34" s="31"/>
      <c r="Z34" s="30" t="s">
        <v>133</v>
      </c>
      <c r="AA34" s="31"/>
      <c r="AB34" s="31"/>
      <c r="AC34" s="31"/>
      <c r="AD34" s="31"/>
    </row>
    <row r="35" ht="14.25" hidden="1" customHeight="1">
      <c r="A35" s="30" t="s">
        <v>134</v>
      </c>
      <c r="B35" s="31"/>
      <c r="C35" s="31"/>
      <c r="D35" s="31"/>
      <c r="E35" s="31"/>
      <c r="I35" s="30" t="s">
        <v>134</v>
      </c>
      <c r="J35" s="31"/>
      <c r="K35" s="31"/>
      <c r="L35" s="31"/>
      <c r="M35" s="31"/>
      <c r="Q35" s="11"/>
      <c r="R35" s="30" t="s">
        <v>134</v>
      </c>
      <c r="S35" s="31"/>
      <c r="T35" s="31"/>
      <c r="U35" s="31"/>
      <c r="V35" s="31"/>
      <c r="Z35" s="30" t="s">
        <v>134</v>
      </c>
      <c r="AA35" s="31"/>
      <c r="AB35" s="31"/>
      <c r="AC35" s="31"/>
      <c r="AD35" s="31"/>
    </row>
    <row r="36" ht="14.25" hidden="1" customHeight="1">
      <c r="A36" s="30" t="s">
        <v>112</v>
      </c>
      <c r="B36" s="31"/>
      <c r="C36" s="31"/>
      <c r="D36" s="31"/>
      <c r="E36" s="31"/>
      <c r="I36" s="30" t="s">
        <v>113</v>
      </c>
      <c r="J36" s="31"/>
      <c r="K36" s="31"/>
      <c r="L36" s="31"/>
      <c r="M36" s="31"/>
      <c r="Q36" s="11"/>
      <c r="R36" s="30" t="s">
        <v>114</v>
      </c>
      <c r="S36" s="31"/>
      <c r="T36" s="31"/>
      <c r="U36" s="31"/>
      <c r="V36" s="31"/>
      <c r="Z36" s="30" t="s">
        <v>115</v>
      </c>
      <c r="AA36" s="31"/>
      <c r="AB36" s="31"/>
      <c r="AC36" s="31"/>
      <c r="AD36" s="31"/>
    </row>
    <row r="37" ht="14.25" hidden="1" customHeight="1">
      <c r="A37" s="30"/>
      <c r="B37" s="32"/>
      <c r="C37" s="32"/>
      <c r="D37" s="32"/>
      <c r="E37" s="32" t="s">
        <v>116</v>
      </c>
      <c r="I37" s="30"/>
      <c r="J37" s="32"/>
      <c r="K37" s="32"/>
      <c r="L37" s="32"/>
      <c r="M37" s="32" t="s">
        <v>116</v>
      </c>
      <c r="Q37" s="11"/>
      <c r="R37" s="30"/>
      <c r="S37" s="32"/>
      <c r="T37" s="32"/>
      <c r="U37" s="32"/>
      <c r="V37" s="32" t="s">
        <v>116</v>
      </c>
      <c r="Z37" s="30"/>
      <c r="AA37" s="32"/>
      <c r="AB37" s="32"/>
      <c r="AC37" s="32"/>
      <c r="AD37" s="32" t="s">
        <v>116</v>
      </c>
    </row>
    <row r="38" ht="14.25" hidden="1" customHeight="1">
      <c r="A38" s="31"/>
      <c r="B38" s="32"/>
      <c r="C38" s="32" t="s">
        <v>117</v>
      </c>
      <c r="D38" s="32" t="s">
        <v>118</v>
      </c>
      <c r="E38" s="32" t="s">
        <v>89</v>
      </c>
      <c r="I38" s="31"/>
      <c r="J38" s="32"/>
      <c r="K38" s="32" t="s">
        <v>117</v>
      </c>
      <c r="L38" s="32" t="s">
        <v>118</v>
      </c>
      <c r="M38" s="32" t="s">
        <v>89</v>
      </c>
      <c r="Q38" s="11"/>
      <c r="R38" s="31"/>
      <c r="S38" s="32"/>
      <c r="T38" s="32" t="s">
        <v>117</v>
      </c>
      <c r="U38" s="32" t="s">
        <v>118</v>
      </c>
      <c r="V38" s="32" t="s">
        <v>89</v>
      </c>
      <c r="Z38" s="31"/>
      <c r="AA38" s="32"/>
      <c r="AB38" s="32" t="s">
        <v>117</v>
      </c>
      <c r="AC38" s="32" t="s">
        <v>118</v>
      </c>
      <c r="AD38" s="32" t="s">
        <v>89</v>
      </c>
    </row>
    <row r="39" ht="14.25" hidden="1" customHeight="1">
      <c r="A39" s="31"/>
      <c r="B39" s="32" t="s">
        <v>90</v>
      </c>
      <c r="C39" s="32" t="s">
        <v>119</v>
      </c>
      <c r="D39" s="32" t="s">
        <v>120</v>
      </c>
      <c r="E39" s="32" t="s">
        <v>91</v>
      </c>
      <c r="I39" s="31"/>
      <c r="J39" s="32" t="s">
        <v>90</v>
      </c>
      <c r="K39" s="32" t="s">
        <v>119</v>
      </c>
      <c r="L39" s="32" t="s">
        <v>120</v>
      </c>
      <c r="M39" s="32" t="s">
        <v>91</v>
      </c>
      <c r="Q39" s="11"/>
      <c r="R39" s="31"/>
      <c r="S39" s="32" t="s">
        <v>90</v>
      </c>
      <c r="T39" s="32" t="s">
        <v>119</v>
      </c>
      <c r="U39" s="32" t="s">
        <v>120</v>
      </c>
      <c r="V39" s="32" t="s">
        <v>91</v>
      </c>
      <c r="Z39" s="31"/>
      <c r="AA39" s="32" t="s">
        <v>90</v>
      </c>
      <c r="AB39" s="32" t="s">
        <v>119</v>
      </c>
      <c r="AC39" s="32" t="s">
        <v>120</v>
      </c>
      <c r="AD39" s="32" t="s">
        <v>91</v>
      </c>
    </row>
    <row r="40" ht="14.25" hidden="1" customHeight="1">
      <c r="A40" s="31"/>
      <c r="B40" s="33">
        <v>2032.0</v>
      </c>
      <c r="C40" s="33" t="s">
        <v>135</v>
      </c>
      <c r="D40" s="33" t="s">
        <v>136</v>
      </c>
      <c r="E40" s="33">
        <v>2032.0</v>
      </c>
      <c r="I40" s="31"/>
      <c r="J40" s="33">
        <v>2032.0</v>
      </c>
      <c r="K40" s="33" t="s">
        <v>137</v>
      </c>
      <c r="L40" s="33" t="s">
        <v>136</v>
      </c>
      <c r="M40" s="33">
        <v>2032.0</v>
      </c>
      <c r="Q40" s="11"/>
      <c r="R40" s="31"/>
      <c r="S40" s="33">
        <v>2032.0</v>
      </c>
      <c r="T40" s="33" t="s">
        <v>138</v>
      </c>
      <c r="U40" s="33" t="s">
        <v>136</v>
      </c>
      <c r="V40" s="33">
        <v>2032.0</v>
      </c>
      <c r="Z40" s="31"/>
      <c r="AA40" s="33">
        <v>2032.0</v>
      </c>
      <c r="AB40" s="33" t="s">
        <v>139</v>
      </c>
      <c r="AC40" s="33" t="s">
        <v>136</v>
      </c>
      <c r="AD40" s="33">
        <v>2032.0</v>
      </c>
    </row>
    <row r="41" ht="14.25" hidden="1" customHeight="1">
      <c r="A41" s="34" t="s">
        <v>100</v>
      </c>
      <c r="B41" s="35">
        <f t="shared" ref="B41:B45" si="37">B24</f>
        <v>3600</v>
      </c>
      <c r="C41" s="35">
        <v>0.0</v>
      </c>
      <c r="D41" s="35">
        <v>0.0</v>
      </c>
      <c r="E41" s="35">
        <f t="shared" ref="E41:E45" si="38">SUM(B41:D41)</f>
        <v>3600</v>
      </c>
      <c r="I41" s="34" t="s">
        <v>100</v>
      </c>
      <c r="J41" s="35">
        <f t="shared" ref="J41:J45" si="39">J24</f>
        <v>3200</v>
      </c>
      <c r="K41" s="35">
        <v>0.0</v>
      </c>
      <c r="L41" s="35">
        <v>0.0</v>
      </c>
      <c r="M41" s="35">
        <f t="shared" ref="M41:M45" si="40">SUM(J41:L41)</f>
        <v>3200</v>
      </c>
      <c r="Q41" s="11"/>
      <c r="R41" s="34" t="s">
        <v>100</v>
      </c>
      <c r="S41" s="35">
        <f t="shared" ref="S41:S45" si="41">S24</f>
        <v>4000</v>
      </c>
      <c r="T41" s="35">
        <v>0.0</v>
      </c>
      <c r="U41" s="35">
        <v>0.0</v>
      </c>
      <c r="V41" s="35">
        <f t="shared" ref="V41:V45" si="42">SUM(S41:U41)</f>
        <v>4000</v>
      </c>
      <c r="Z41" s="34" t="s">
        <v>100</v>
      </c>
      <c r="AA41" s="35">
        <f t="shared" ref="AA41:AA45" si="43">AA24</f>
        <v>3300</v>
      </c>
      <c r="AB41" s="35">
        <v>0.0</v>
      </c>
      <c r="AC41" s="35">
        <v>0.0</v>
      </c>
      <c r="AD41" s="35">
        <f t="shared" ref="AD41:AD45" si="44">SUM(AA41:AC41)</f>
        <v>3300</v>
      </c>
      <c r="AE41" s="27"/>
    </row>
    <row r="42" ht="14.25" hidden="1" customHeight="1">
      <c r="A42" s="36" t="s">
        <v>101</v>
      </c>
      <c r="B42" s="35">
        <f t="shared" si="37"/>
        <v>36600</v>
      </c>
      <c r="C42" s="28">
        <v>0.0</v>
      </c>
      <c r="D42" s="28">
        <f t="shared" ref="D42:D44" si="45">D25</f>
        <v>500</v>
      </c>
      <c r="E42" s="28">
        <f t="shared" si="38"/>
        <v>37100</v>
      </c>
      <c r="G42" s="27"/>
      <c r="I42" s="36" t="s">
        <v>101</v>
      </c>
      <c r="J42" s="35">
        <f t="shared" si="39"/>
        <v>3600</v>
      </c>
      <c r="K42" s="28">
        <v>0.0</v>
      </c>
      <c r="L42" s="28">
        <f t="shared" ref="L42:L44" si="46">L25</f>
        <v>10</v>
      </c>
      <c r="M42" s="28">
        <f t="shared" si="40"/>
        <v>3610</v>
      </c>
      <c r="N42" s="27"/>
      <c r="Q42" s="11"/>
      <c r="R42" s="36" t="s">
        <v>101</v>
      </c>
      <c r="S42" s="35">
        <f t="shared" si="41"/>
        <v>5400</v>
      </c>
      <c r="T42" s="28">
        <v>0.0</v>
      </c>
      <c r="U42" s="28">
        <f t="shared" ref="U42:U44" si="47">U25</f>
        <v>20</v>
      </c>
      <c r="V42" s="28">
        <f t="shared" si="42"/>
        <v>5420</v>
      </c>
      <c r="W42" s="27"/>
      <c r="Z42" s="36" t="s">
        <v>101</v>
      </c>
      <c r="AA42" s="35">
        <f t="shared" si="43"/>
        <v>31300</v>
      </c>
      <c r="AB42" s="28">
        <v>0.0</v>
      </c>
      <c r="AC42" s="28">
        <f t="shared" ref="AC42:AC44" si="48">AC25</f>
        <v>400</v>
      </c>
      <c r="AD42" s="28">
        <f t="shared" si="44"/>
        <v>31700</v>
      </c>
      <c r="AE42" s="27"/>
    </row>
    <row r="43" ht="14.25" hidden="1" customHeight="1">
      <c r="A43" s="36" t="s">
        <v>102</v>
      </c>
      <c r="B43" s="35">
        <f t="shared" si="37"/>
        <v>29700</v>
      </c>
      <c r="C43" s="28">
        <v>7200.0</v>
      </c>
      <c r="D43" s="28">
        <f t="shared" si="45"/>
        <v>400</v>
      </c>
      <c r="E43" s="28">
        <f t="shared" si="38"/>
        <v>37300</v>
      </c>
      <c r="G43" s="27"/>
      <c r="I43" s="36" t="s">
        <v>102</v>
      </c>
      <c r="J43" s="35">
        <f t="shared" si="39"/>
        <v>4100</v>
      </c>
      <c r="K43" s="28">
        <f>ROUND(J43*C43/B43,-2)</f>
        <v>1000</v>
      </c>
      <c r="L43" s="28">
        <f t="shared" si="46"/>
        <v>20</v>
      </c>
      <c r="M43" s="28">
        <f t="shared" si="40"/>
        <v>5120</v>
      </c>
      <c r="N43" s="27"/>
      <c r="Q43" s="11"/>
      <c r="R43" s="36" t="s">
        <v>102</v>
      </c>
      <c r="S43" s="35">
        <f t="shared" si="41"/>
        <v>6200</v>
      </c>
      <c r="T43" s="28">
        <f>ROUND(S43*AB43/AA43,-2)</f>
        <v>1600</v>
      </c>
      <c r="U43" s="28">
        <f t="shared" si="47"/>
        <v>30</v>
      </c>
      <c r="V43" s="28">
        <f t="shared" si="42"/>
        <v>7830</v>
      </c>
      <c r="W43" s="27"/>
      <c r="Z43" s="36" t="s">
        <v>102</v>
      </c>
      <c r="AA43" s="35">
        <f t="shared" si="43"/>
        <v>26000</v>
      </c>
      <c r="AB43" s="35">
        <f>ROUND(C43*0.9,-2)</f>
        <v>6500</v>
      </c>
      <c r="AC43" s="28">
        <f t="shared" si="48"/>
        <v>300</v>
      </c>
      <c r="AD43" s="28">
        <f t="shared" si="44"/>
        <v>32800</v>
      </c>
      <c r="AE43" s="27"/>
    </row>
    <row r="44" ht="14.25" hidden="1" customHeight="1">
      <c r="A44" s="36" t="s">
        <v>103</v>
      </c>
      <c r="B44" s="35">
        <f t="shared" si="37"/>
        <v>4700</v>
      </c>
      <c r="C44" s="28">
        <v>0.0</v>
      </c>
      <c r="D44" s="28">
        <f t="shared" si="45"/>
        <v>100</v>
      </c>
      <c r="E44" s="28">
        <f t="shared" si="38"/>
        <v>4800</v>
      </c>
      <c r="G44" s="27"/>
      <c r="I44" s="36" t="s">
        <v>103</v>
      </c>
      <c r="J44" s="35">
        <f t="shared" si="39"/>
        <v>700</v>
      </c>
      <c r="K44" s="28">
        <v>0.0</v>
      </c>
      <c r="L44" s="28">
        <f t="shared" si="46"/>
        <v>0</v>
      </c>
      <c r="M44" s="28">
        <f t="shared" si="40"/>
        <v>700</v>
      </c>
      <c r="N44" s="27"/>
      <c r="Q44" s="11"/>
      <c r="R44" s="36" t="s">
        <v>103</v>
      </c>
      <c r="S44" s="35">
        <f t="shared" si="41"/>
        <v>1100</v>
      </c>
      <c r="T44" s="28">
        <v>0.0</v>
      </c>
      <c r="U44" s="28">
        <f t="shared" si="47"/>
        <v>0</v>
      </c>
      <c r="V44" s="28">
        <f t="shared" si="42"/>
        <v>1100</v>
      </c>
      <c r="W44" s="27"/>
      <c r="Z44" s="36" t="s">
        <v>103</v>
      </c>
      <c r="AA44" s="35">
        <f t="shared" si="43"/>
        <v>4000</v>
      </c>
      <c r="AB44" s="28">
        <v>0.0</v>
      </c>
      <c r="AC44" s="28">
        <f t="shared" si="48"/>
        <v>100</v>
      </c>
      <c r="AD44" s="28">
        <f t="shared" si="44"/>
        <v>4100</v>
      </c>
      <c r="AE44" s="27"/>
    </row>
    <row r="45" ht="14.25" hidden="1" customHeight="1">
      <c r="A45" s="36" t="s">
        <v>104</v>
      </c>
      <c r="B45" s="35">
        <f t="shared" si="37"/>
        <v>0</v>
      </c>
      <c r="C45" s="28">
        <v>0.0</v>
      </c>
      <c r="D45" s="28">
        <v>0.0</v>
      </c>
      <c r="E45" s="28">
        <f t="shared" si="38"/>
        <v>0</v>
      </c>
      <c r="G45" s="27"/>
      <c r="I45" s="36" t="s">
        <v>104</v>
      </c>
      <c r="J45" s="35">
        <f t="shared" si="39"/>
        <v>0</v>
      </c>
      <c r="K45" s="28">
        <v>0.0</v>
      </c>
      <c r="L45" s="28">
        <v>0.0</v>
      </c>
      <c r="M45" s="28">
        <f t="shared" si="40"/>
        <v>0</v>
      </c>
      <c r="N45" s="27"/>
      <c r="Q45" s="11"/>
      <c r="R45" s="36" t="s">
        <v>104</v>
      </c>
      <c r="S45" s="35">
        <f t="shared" si="41"/>
        <v>0</v>
      </c>
      <c r="T45" s="28">
        <v>0.0</v>
      </c>
      <c r="U45" s="28">
        <v>0.0</v>
      </c>
      <c r="V45" s="28">
        <f t="shared" si="42"/>
        <v>0</v>
      </c>
      <c r="W45" s="27"/>
      <c r="Z45" s="36" t="s">
        <v>104</v>
      </c>
      <c r="AA45" s="35">
        <f t="shared" si="43"/>
        <v>0</v>
      </c>
      <c r="AB45" s="28">
        <v>0.0</v>
      </c>
      <c r="AC45" s="28">
        <v>0.0</v>
      </c>
      <c r="AD45" s="28">
        <f t="shared" si="44"/>
        <v>0</v>
      </c>
      <c r="AE45" s="27"/>
    </row>
    <row r="46" ht="14.25" hidden="1" customHeight="1">
      <c r="A46" s="37"/>
      <c r="B46" s="38"/>
      <c r="C46" s="38"/>
      <c r="D46" s="38"/>
      <c r="E46" s="38"/>
      <c r="G46" s="27"/>
      <c r="I46" s="37"/>
      <c r="J46" s="38"/>
      <c r="K46" s="38"/>
      <c r="L46" s="38"/>
      <c r="M46" s="38"/>
      <c r="N46" s="27"/>
      <c r="Q46" s="11"/>
      <c r="R46" s="37"/>
      <c r="S46" s="38"/>
      <c r="T46" s="38"/>
      <c r="U46" s="38"/>
      <c r="V46" s="38"/>
      <c r="W46" s="27"/>
      <c r="Z46" s="37"/>
      <c r="AA46" s="38"/>
      <c r="AB46" s="38"/>
      <c r="AC46" s="38"/>
      <c r="AD46" s="38"/>
      <c r="AE46" s="27"/>
    </row>
    <row r="47" ht="14.25" hidden="1" customHeight="1">
      <c r="A47" s="39" t="s">
        <v>105</v>
      </c>
      <c r="B47" s="40">
        <f t="shared" ref="B47:E47" si="49">SUM(B41:B46)</f>
        <v>74600</v>
      </c>
      <c r="C47" s="40">
        <f t="shared" si="49"/>
        <v>7200</v>
      </c>
      <c r="D47" s="40">
        <f t="shared" si="49"/>
        <v>1000</v>
      </c>
      <c r="E47" s="40">
        <f t="shared" si="49"/>
        <v>82800</v>
      </c>
      <c r="G47" s="27"/>
      <c r="I47" s="39" t="s">
        <v>105</v>
      </c>
      <c r="J47" s="40">
        <f t="shared" ref="J47:M47" si="50">SUM(J41:J46)</f>
        <v>11600</v>
      </c>
      <c r="K47" s="40">
        <f t="shared" si="50"/>
        <v>1000</v>
      </c>
      <c r="L47" s="40">
        <f t="shared" si="50"/>
        <v>30</v>
      </c>
      <c r="M47" s="40">
        <f t="shared" si="50"/>
        <v>12630</v>
      </c>
      <c r="N47" s="27"/>
      <c r="Q47" s="11"/>
      <c r="R47" s="39" t="s">
        <v>105</v>
      </c>
      <c r="S47" s="40">
        <f t="shared" ref="S47:V47" si="51">SUM(S41:S46)</f>
        <v>16700</v>
      </c>
      <c r="T47" s="40">
        <f t="shared" si="51"/>
        <v>1600</v>
      </c>
      <c r="U47" s="40">
        <f t="shared" si="51"/>
        <v>50</v>
      </c>
      <c r="V47" s="40">
        <f t="shared" si="51"/>
        <v>18350</v>
      </c>
      <c r="W47" s="27"/>
      <c r="Z47" s="39" t="s">
        <v>105</v>
      </c>
      <c r="AA47" s="40">
        <f t="shared" ref="AA47:AD47" si="52">SUM(AA41:AA46)</f>
        <v>64600</v>
      </c>
      <c r="AB47" s="40">
        <f t="shared" si="52"/>
        <v>6500</v>
      </c>
      <c r="AC47" s="40">
        <f t="shared" si="52"/>
        <v>800</v>
      </c>
      <c r="AD47" s="40">
        <f t="shared" si="52"/>
        <v>71900</v>
      </c>
      <c r="AE47" s="27"/>
    </row>
    <row r="48" ht="14.25" hidden="1" customHeight="1">
      <c r="A48" s="25" t="s">
        <v>140</v>
      </c>
      <c r="Q48" s="11"/>
      <c r="Z48" s="29" t="s">
        <v>141</v>
      </c>
    </row>
    <row r="49" ht="14.25" hidden="1" customHeight="1">
      <c r="Q49" s="11"/>
    </row>
    <row r="50" ht="14.25" customHeight="1">
      <c r="A50" s="10" t="s">
        <v>142</v>
      </c>
      <c r="I50" s="10" t="s">
        <v>142</v>
      </c>
      <c r="Q50" s="11"/>
      <c r="R50" s="10" t="s">
        <v>142</v>
      </c>
      <c r="Z50" s="10" t="s">
        <v>142</v>
      </c>
    </row>
    <row r="51" ht="14.25" customHeight="1">
      <c r="A51" s="10" t="s">
        <v>112</v>
      </c>
      <c r="I51" s="10" t="s">
        <v>113</v>
      </c>
      <c r="Q51" s="11"/>
      <c r="R51" s="10" t="s">
        <v>114</v>
      </c>
      <c r="Z51" s="10" t="s">
        <v>115</v>
      </c>
    </row>
    <row r="52" ht="14.25" customHeight="1">
      <c r="A52" s="10" t="s">
        <v>143</v>
      </c>
      <c r="I52" s="10" t="s">
        <v>143</v>
      </c>
      <c r="Q52" s="11"/>
      <c r="R52" s="10" t="s">
        <v>143</v>
      </c>
      <c r="Z52" s="10" t="s">
        <v>143</v>
      </c>
    </row>
    <row r="53" ht="14.25" customHeight="1">
      <c r="B53" s="12"/>
      <c r="C53" s="12"/>
      <c r="D53" s="12" t="s">
        <v>100</v>
      </c>
      <c r="E53" s="12" t="s">
        <v>144</v>
      </c>
      <c r="F53" s="12"/>
      <c r="J53" s="12"/>
      <c r="K53" s="12"/>
      <c r="L53" s="12" t="s">
        <v>100</v>
      </c>
      <c r="M53" s="41" t="s">
        <v>144</v>
      </c>
      <c r="N53" s="12"/>
      <c r="Q53" s="11"/>
      <c r="S53" s="12"/>
      <c r="T53" s="12"/>
      <c r="U53" s="12" t="s">
        <v>100</v>
      </c>
      <c r="V53" s="41" t="s">
        <v>144</v>
      </c>
      <c r="W53" s="12"/>
      <c r="AA53" s="12"/>
      <c r="AB53" s="12"/>
      <c r="AC53" s="12" t="s">
        <v>100</v>
      </c>
      <c r="AD53" s="12" t="s">
        <v>144</v>
      </c>
      <c r="AE53" s="12"/>
    </row>
    <row r="54" ht="14.25" customHeight="1">
      <c r="B54" s="12" t="s">
        <v>90</v>
      </c>
      <c r="C54" s="12" t="s">
        <v>145</v>
      </c>
      <c r="D54" s="12" t="s">
        <v>146</v>
      </c>
      <c r="E54" s="12" t="s">
        <v>120</v>
      </c>
      <c r="F54" s="12" t="s">
        <v>90</v>
      </c>
      <c r="J54" s="12" t="s">
        <v>90</v>
      </c>
      <c r="K54" s="12" t="s">
        <v>145</v>
      </c>
      <c r="L54" s="12" t="s">
        <v>146</v>
      </c>
      <c r="M54" s="41" t="s">
        <v>147</v>
      </c>
      <c r="N54" s="12" t="s">
        <v>90</v>
      </c>
      <c r="Q54" s="11"/>
      <c r="S54" s="12" t="s">
        <v>90</v>
      </c>
      <c r="T54" s="12" t="s">
        <v>145</v>
      </c>
      <c r="U54" s="12" t="s">
        <v>146</v>
      </c>
      <c r="V54" s="41" t="s">
        <v>147</v>
      </c>
      <c r="W54" s="12" t="s">
        <v>90</v>
      </c>
      <c r="AA54" s="12" t="s">
        <v>90</v>
      </c>
      <c r="AB54" s="12" t="s">
        <v>145</v>
      </c>
      <c r="AC54" s="12" t="s">
        <v>146</v>
      </c>
      <c r="AD54" s="12" t="s">
        <v>120</v>
      </c>
      <c r="AE54" s="12" t="s">
        <v>90</v>
      </c>
    </row>
    <row r="55" ht="14.25" customHeight="1">
      <c r="B55" s="14">
        <v>2032.0</v>
      </c>
      <c r="C55" s="14" t="s">
        <v>148</v>
      </c>
      <c r="D55" s="14" t="s">
        <v>149</v>
      </c>
      <c r="E55" s="14" t="s">
        <v>150</v>
      </c>
      <c r="F55" s="14">
        <v>2042.0</v>
      </c>
      <c r="J55" s="14">
        <v>2032.0</v>
      </c>
      <c r="K55" s="14" t="s">
        <v>151</v>
      </c>
      <c r="L55" s="14" t="s">
        <v>152</v>
      </c>
      <c r="M55" s="42" t="s">
        <v>153</v>
      </c>
      <c r="N55" s="14">
        <v>2042.0</v>
      </c>
      <c r="Q55" s="11"/>
      <c r="S55" s="14">
        <v>2032.0</v>
      </c>
      <c r="T55" s="14" t="s">
        <v>154</v>
      </c>
      <c r="U55" s="14" t="s">
        <v>155</v>
      </c>
      <c r="V55" s="42" t="s">
        <v>156</v>
      </c>
      <c r="W55" s="14">
        <v>2042.0</v>
      </c>
      <c r="AA55" s="14">
        <v>2032.0</v>
      </c>
      <c r="AB55" s="14" t="s">
        <v>157</v>
      </c>
      <c r="AC55" s="14" t="s">
        <v>158</v>
      </c>
      <c r="AD55" s="14" t="s">
        <v>159</v>
      </c>
      <c r="AE55" s="14">
        <v>2042.0</v>
      </c>
    </row>
    <row r="56" ht="14.25" customHeight="1">
      <c r="A56" s="16" t="s">
        <v>100</v>
      </c>
      <c r="B56" s="17">
        <f t="shared" ref="B56:B60" si="53">B41</f>
        <v>3600</v>
      </c>
      <c r="C56" s="17">
        <v>0.0</v>
      </c>
      <c r="D56" s="17">
        <v>900.0</v>
      </c>
      <c r="E56" s="17">
        <v>0.0</v>
      </c>
      <c r="F56" s="17">
        <f t="shared" ref="F56:F60" si="54">SUM(B56:E56)</f>
        <v>4500</v>
      </c>
      <c r="I56" s="16" t="s">
        <v>100</v>
      </c>
      <c r="J56" s="17">
        <f t="shared" ref="J56:J60" si="55">J41</f>
        <v>3200</v>
      </c>
      <c r="K56" s="17">
        <v>0.0</v>
      </c>
      <c r="L56" s="17">
        <v>800.0</v>
      </c>
      <c r="M56" s="17">
        <v>0.0</v>
      </c>
      <c r="N56" s="17">
        <f t="shared" ref="N56:N60" si="56">SUM(J56:M56)</f>
        <v>4000</v>
      </c>
      <c r="Q56" s="11"/>
      <c r="R56" s="16" t="s">
        <v>100</v>
      </c>
      <c r="S56" s="17">
        <f t="shared" ref="S56:S60" si="57">S41</f>
        <v>4000</v>
      </c>
      <c r="T56" s="17">
        <v>0.0</v>
      </c>
      <c r="U56" s="17">
        <v>800.0</v>
      </c>
      <c r="V56" s="17">
        <v>0.0</v>
      </c>
      <c r="W56" s="17">
        <f t="shared" ref="W56:W60" si="58">SUM(S56:V56)</f>
        <v>4800</v>
      </c>
      <c r="Z56" s="16" t="s">
        <v>100</v>
      </c>
      <c r="AA56" s="17">
        <f t="shared" ref="AA56:AA60" si="59">AA41</f>
        <v>3300</v>
      </c>
      <c r="AB56" s="17">
        <v>0.0</v>
      </c>
      <c r="AC56" s="17">
        <v>700.0</v>
      </c>
      <c r="AD56" s="17">
        <v>0.0</v>
      </c>
      <c r="AE56" s="17">
        <f t="shared" ref="AE56:AE60" si="60">SUM(AA56:AD56)</f>
        <v>4000</v>
      </c>
    </row>
    <row r="57" ht="14.25" customHeight="1">
      <c r="A57" s="19" t="s">
        <v>101</v>
      </c>
      <c r="B57" s="17">
        <f t="shared" si="53"/>
        <v>36600</v>
      </c>
      <c r="C57" s="17">
        <f>ROUND(B57*1.0025^10-B57,-2)</f>
        <v>900</v>
      </c>
      <c r="D57" s="20">
        <v>0.0</v>
      </c>
      <c r="E57" s="20">
        <v>0.0</v>
      </c>
      <c r="F57" s="20">
        <f t="shared" si="54"/>
        <v>37500</v>
      </c>
      <c r="I57" s="19" t="s">
        <v>101</v>
      </c>
      <c r="J57" s="17">
        <f t="shared" si="55"/>
        <v>3600</v>
      </c>
      <c r="K57" s="17">
        <f t="shared" ref="K57:K59" si="61">ROUND(J57*1.01^10-J57,-2)</f>
        <v>400</v>
      </c>
      <c r="L57" s="20">
        <v>0.0</v>
      </c>
      <c r="M57" s="20">
        <v>0.0</v>
      </c>
      <c r="N57" s="20">
        <f t="shared" si="56"/>
        <v>4000</v>
      </c>
      <c r="Q57" s="11"/>
      <c r="R57" s="19" t="s">
        <v>101</v>
      </c>
      <c r="S57" s="17">
        <f t="shared" si="57"/>
        <v>5400</v>
      </c>
      <c r="T57" s="17">
        <f t="shared" ref="T57:T59" si="62">ROUND(S57*1.01^10-S57,-2)</f>
        <v>600</v>
      </c>
      <c r="U57" s="20">
        <v>0.0</v>
      </c>
      <c r="V57" s="20">
        <v>0.0</v>
      </c>
      <c r="W57" s="20">
        <f t="shared" si="58"/>
        <v>6000</v>
      </c>
      <c r="Z57" s="19" t="s">
        <v>101</v>
      </c>
      <c r="AA57" s="17">
        <f t="shared" si="59"/>
        <v>31300</v>
      </c>
      <c r="AB57" s="17">
        <f>ROUND(AA57*1.0025^10-AA57,-2)</f>
        <v>800</v>
      </c>
      <c r="AC57" s="20">
        <v>0.0</v>
      </c>
      <c r="AD57" s="17">
        <f t="shared" ref="AD57:AD59" si="63">ROUND(E57*0.92,-2)</f>
        <v>0</v>
      </c>
      <c r="AE57" s="20">
        <f t="shared" si="60"/>
        <v>32100</v>
      </c>
    </row>
    <row r="58" ht="14.25" customHeight="1">
      <c r="A58" s="19" t="s">
        <v>102</v>
      </c>
      <c r="B58" s="17">
        <f t="shared" si="53"/>
        <v>29700</v>
      </c>
      <c r="C58" s="17">
        <f>ROUND(B58*1.00125^10-B58,-2)</f>
        <v>400</v>
      </c>
      <c r="D58" s="20">
        <v>0.0</v>
      </c>
      <c r="E58" s="20">
        <v>0.0</v>
      </c>
      <c r="F58" s="20">
        <f t="shared" si="54"/>
        <v>30100</v>
      </c>
      <c r="I58" s="19" t="s">
        <v>102</v>
      </c>
      <c r="J58" s="17">
        <f t="shared" si="55"/>
        <v>4100</v>
      </c>
      <c r="K58" s="17">
        <f t="shared" si="61"/>
        <v>400</v>
      </c>
      <c r="L58" s="20">
        <v>0.0</v>
      </c>
      <c r="M58" s="20">
        <v>0.0</v>
      </c>
      <c r="N58" s="20">
        <f t="shared" si="56"/>
        <v>4500</v>
      </c>
      <c r="Q58" s="11"/>
      <c r="R58" s="19" t="s">
        <v>102</v>
      </c>
      <c r="S58" s="17">
        <f t="shared" si="57"/>
        <v>6200</v>
      </c>
      <c r="T58" s="17">
        <f t="shared" si="62"/>
        <v>600</v>
      </c>
      <c r="U58" s="20">
        <v>0.0</v>
      </c>
      <c r="V58" s="20">
        <v>0.0</v>
      </c>
      <c r="W58" s="20">
        <f t="shared" si="58"/>
        <v>6800</v>
      </c>
      <c r="Z58" s="19" t="s">
        <v>102</v>
      </c>
      <c r="AA58" s="17">
        <f t="shared" si="59"/>
        <v>26000</v>
      </c>
      <c r="AB58" s="17">
        <f>ROUND(AA58*1.00125^10-AA58,-2)</f>
        <v>300</v>
      </c>
      <c r="AC58" s="20">
        <v>0.0</v>
      </c>
      <c r="AD58" s="17">
        <f t="shared" si="63"/>
        <v>0</v>
      </c>
      <c r="AE58" s="20">
        <f t="shared" si="60"/>
        <v>26300</v>
      </c>
    </row>
    <row r="59" ht="14.25" customHeight="1">
      <c r="A59" s="19" t="s">
        <v>103</v>
      </c>
      <c r="B59" s="17">
        <f t="shared" si="53"/>
        <v>4700</v>
      </c>
      <c r="C59" s="17">
        <f>ROUND(B59*1.0025^10-B59,-2)</f>
        <v>100</v>
      </c>
      <c r="D59" s="20">
        <v>0.0</v>
      </c>
      <c r="E59" s="20">
        <v>0.0</v>
      </c>
      <c r="F59" s="20">
        <f t="shared" si="54"/>
        <v>4800</v>
      </c>
      <c r="I59" s="19" t="s">
        <v>103</v>
      </c>
      <c r="J59" s="17">
        <f t="shared" si="55"/>
        <v>700</v>
      </c>
      <c r="K59" s="17">
        <f t="shared" si="61"/>
        <v>100</v>
      </c>
      <c r="L59" s="20">
        <v>0.0</v>
      </c>
      <c r="M59" s="20">
        <v>0.0</v>
      </c>
      <c r="N59" s="20">
        <f t="shared" si="56"/>
        <v>800</v>
      </c>
      <c r="Q59" s="11"/>
      <c r="R59" s="19" t="s">
        <v>103</v>
      </c>
      <c r="S59" s="17">
        <f t="shared" si="57"/>
        <v>1100</v>
      </c>
      <c r="T59" s="17">
        <f t="shared" si="62"/>
        <v>100</v>
      </c>
      <c r="U59" s="20">
        <v>0.0</v>
      </c>
      <c r="V59" s="20">
        <v>0.0</v>
      </c>
      <c r="W59" s="20">
        <f t="shared" si="58"/>
        <v>1200</v>
      </c>
      <c r="Z59" s="19" t="s">
        <v>103</v>
      </c>
      <c r="AA59" s="17">
        <f t="shared" si="59"/>
        <v>4000</v>
      </c>
      <c r="AB59" s="17">
        <f>ROUND(AA59*1.0025^10-AA59,-2)</f>
        <v>100</v>
      </c>
      <c r="AC59" s="20">
        <v>0.0</v>
      </c>
      <c r="AD59" s="17">
        <f t="shared" si="63"/>
        <v>0</v>
      </c>
      <c r="AE59" s="20">
        <f t="shared" si="60"/>
        <v>4100</v>
      </c>
    </row>
    <row r="60" ht="14.25" customHeight="1">
      <c r="A60" s="19" t="s">
        <v>104</v>
      </c>
      <c r="B60" s="17">
        <f t="shared" si="53"/>
        <v>0</v>
      </c>
      <c r="C60" s="17">
        <v>0.0</v>
      </c>
      <c r="D60" s="20">
        <v>0.0</v>
      </c>
      <c r="E60" s="20">
        <v>0.0</v>
      </c>
      <c r="F60" s="20">
        <f t="shared" si="54"/>
        <v>0</v>
      </c>
      <c r="I60" s="19" t="s">
        <v>104</v>
      </c>
      <c r="J60" s="17">
        <f t="shared" si="55"/>
        <v>0</v>
      </c>
      <c r="K60" s="17">
        <v>0.0</v>
      </c>
      <c r="L60" s="20">
        <v>0.0</v>
      </c>
      <c r="M60" s="20">
        <v>0.0</v>
      </c>
      <c r="N60" s="20">
        <f t="shared" si="56"/>
        <v>0</v>
      </c>
      <c r="Q60" s="11"/>
      <c r="R60" s="19" t="s">
        <v>104</v>
      </c>
      <c r="S60" s="17">
        <f t="shared" si="57"/>
        <v>0</v>
      </c>
      <c r="T60" s="17"/>
      <c r="U60" s="20">
        <v>0.0</v>
      </c>
      <c r="V60" s="20">
        <v>0.0</v>
      </c>
      <c r="W60" s="20">
        <f t="shared" si="58"/>
        <v>0</v>
      </c>
      <c r="Z60" s="19" t="s">
        <v>104</v>
      </c>
      <c r="AA60" s="17">
        <f t="shared" si="59"/>
        <v>0</v>
      </c>
      <c r="AB60" s="17">
        <v>0.0</v>
      </c>
      <c r="AC60" s="20">
        <v>0.0</v>
      </c>
      <c r="AD60" s="20">
        <v>0.0</v>
      </c>
      <c r="AE60" s="20">
        <f t="shared" si="60"/>
        <v>0</v>
      </c>
    </row>
    <row r="61" ht="14.25" customHeight="1">
      <c r="A61" s="21"/>
      <c r="B61" s="22"/>
      <c r="C61" s="22"/>
      <c r="D61" s="22"/>
      <c r="E61" s="22"/>
      <c r="F61" s="22"/>
      <c r="I61" s="21"/>
      <c r="J61" s="22"/>
      <c r="K61" s="22"/>
      <c r="L61" s="22"/>
      <c r="M61" s="22"/>
      <c r="N61" s="22"/>
      <c r="Q61" s="11"/>
      <c r="R61" s="21"/>
      <c r="S61" s="22"/>
      <c r="T61" s="22"/>
      <c r="U61" s="22"/>
      <c r="V61" s="22"/>
      <c r="W61" s="22"/>
      <c r="Z61" s="21"/>
      <c r="AA61" s="22"/>
      <c r="AB61" s="22"/>
      <c r="AC61" s="22"/>
      <c r="AD61" s="22"/>
      <c r="AE61" s="22"/>
    </row>
    <row r="62" ht="14.25" customHeight="1">
      <c r="A62" s="23" t="s">
        <v>105</v>
      </c>
      <c r="B62" s="24">
        <f t="shared" ref="B62:F62" si="64">SUM(B56:B61)</f>
        <v>74600</v>
      </c>
      <c r="C62" s="24">
        <f t="shared" si="64"/>
        <v>1400</v>
      </c>
      <c r="D62" s="24">
        <f t="shared" si="64"/>
        <v>900</v>
      </c>
      <c r="E62" s="24">
        <f t="shared" si="64"/>
        <v>0</v>
      </c>
      <c r="F62" s="24">
        <f t="shared" si="64"/>
        <v>76900</v>
      </c>
      <c r="I62" s="23" t="s">
        <v>105</v>
      </c>
      <c r="J62" s="24">
        <f t="shared" ref="J62:N62" si="65">SUM(J56:J61)</f>
        <v>11600</v>
      </c>
      <c r="K62" s="24">
        <f t="shared" si="65"/>
        <v>900</v>
      </c>
      <c r="L62" s="24">
        <f t="shared" si="65"/>
        <v>800</v>
      </c>
      <c r="M62" s="24">
        <f t="shared" si="65"/>
        <v>0</v>
      </c>
      <c r="N62" s="24">
        <f t="shared" si="65"/>
        <v>13300</v>
      </c>
      <c r="Q62" s="11"/>
      <c r="R62" s="23" t="s">
        <v>105</v>
      </c>
      <c r="S62" s="24">
        <f t="shared" ref="S62:W62" si="66">SUM(S56:S61)</f>
        <v>16700</v>
      </c>
      <c r="T62" s="24">
        <f t="shared" si="66"/>
        <v>1300</v>
      </c>
      <c r="U62" s="24">
        <f t="shared" si="66"/>
        <v>800</v>
      </c>
      <c r="V62" s="24">
        <f t="shared" si="66"/>
        <v>0</v>
      </c>
      <c r="W62" s="24">
        <f t="shared" si="66"/>
        <v>18800</v>
      </c>
      <c r="Z62" s="23" t="s">
        <v>105</v>
      </c>
      <c r="AA62" s="24">
        <f t="shared" ref="AA62:AE62" si="67">SUM(AA56:AA61)</f>
        <v>64600</v>
      </c>
      <c r="AB62" s="24">
        <f t="shared" si="67"/>
        <v>1200</v>
      </c>
      <c r="AC62" s="24">
        <f t="shared" si="67"/>
        <v>700</v>
      </c>
      <c r="AD62" s="24">
        <f t="shared" si="67"/>
        <v>0</v>
      </c>
      <c r="AE62" s="24">
        <f t="shared" si="67"/>
        <v>66500</v>
      </c>
    </row>
    <row r="63" ht="14.25" customHeight="1">
      <c r="A63" s="25" t="s">
        <v>160</v>
      </c>
      <c r="I63" s="25" t="s">
        <v>161</v>
      </c>
      <c r="Q63" s="11"/>
      <c r="R63" s="25" t="s">
        <v>162</v>
      </c>
      <c r="Z63" s="25" t="s">
        <v>163</v>
      </c>
    </row>
    <row r="64" ht="14.25" customHeight="1">
      <c r="A64" s="25" t="s">
        <v>164</v>
      </c>
      <c r="I64" s="25" t="s">
        <v>165</v>
      </c>
      <c r="Q64" s="11"/>
      <c r="R64" s="25" t="s">
        <v>166</v>
      </c>
      <c r="Z64" s="25" t="s">
        <v>167</v>
      </c>
    </row>
    <row r="65" ht="14.25" customHeight="1">
      <c r="A65" s="25" t="s">
        <v>168</v>
      </c>
      <c r="I65" s="25" t="s">
        <v>169</v>
      </c>
      <c r="Q65" s="11"/>
      <c r="R65" s="25" t="s">
        <v>170</v>
      </c>
      <c r="Z65" s="25" t="s">
        <v>171</v>
      </c>
    </row>
    <row r="66" ht="14.25" customHeight="1">
      <c r="Q66" s="11"/>
    </row>
    <row r="67" ht="14.25" customHeight="1">
      <c r="A67" s="10" t="s">
        <v>172</v>
      </c>
      <c r="I67" s="10" t="s">
        <v>172</v>
      </c>
      <c r="Q67" s="11"/>
      <c r="R67" s="10" t="s">
        <v>172</v>
      </c>
      <c r="Z67" s="10" t="s">
        <v>172</v>
      </c>
    </row>
    <row r="68" ht="14.25" customHeight="1">
      <c r="A68" s="10" t="s">
        <v>112</v>
      </c>
      <c r="I68" s="10" t="s">
        <v>113</v>
      </c>
      <c r="Q68" s="11"/>
      <c r="R68" s="10" t="s">
        <v>114</v>
      </c>
      <c r="Z68" s="10" t="s">
        <v>115</v>
      </c>
    </row>
    <row r="69" ht="14.25" customHeight="1">
      <c r="A69" s="10" t="s">
        <v>173</v>
      </c>
      <c r="I69" s="10" t="s">
        <v>173</v>
      </c>
      <c r="Q69" s="11"/>
      <c r="R69" s="10" t="s">
        <v>173</v>
      </c>
      <c r="Z69" s="10" t="s">
        <v>173</v>
      </c>
    </row>
    <row r="70" ht="14.25" customHeight="1">
      <c r="B70" s="12"/>
      <c r="C70" s="12" t="s">
        <v>117</v>
      </c>
      <c r="D70" s="12"/>
      <c r="E70" s="12" t="s">
        <v>89</v>
      </c>
      <c r="F70" s="12" t="s">
        <v>174</v>
      </c>
      <c r="J70" s="12"/>
      <c r="K70" s="12" t="s">
        <v>117</v>
      </c>
      <c r="L70" s="12"/>
      <c r="M70" s="12" t="s">
        <v>89</v>
      </c>
      <c r="N70" s="12" t="s">
        <v>174</v>
      </c>
      <c r="Q70" s="11"/>
      <c r="S70" s="12"/>
      <c r="T70" s="12" t="s">
        <v>117</v>
      </c>
      <c r="U70" s="12"/>
      <c r="V70" s="12" t="s">
        <v>89</v>
      </c>
      <c r="W70" s="12" t="s">
        <v>174</v>
      </c>
      <c r="AA70" s="12"/>
      <c r="AB70" s="12" t="s">
        <v>117</v>
      </c>
      <c r="AC70" s="12"/>
      <c r="AD70" s="12" t="s">
        <v>89</v>
      </c>
      <c r="AE70" s="12" t="s">
        <v>174</v>
      </c>
    </row>
    <row r="71" ht="14.25" customHeight="1">
      <c r="B71" s="12" t="s">
        <v>90</v>
      </c>
      <c r="C71" s="12" t="s">
        <v>119</v>
      </c>
      <c r="D71" s="12" t="s">
        <v>120</v>
      </c>
      <c r="E71" s="12" t="s">
        <v>91</v>
      </c>
      <c r="F71" s="12" t="s">
        <v>147</v>
      </c>
      <c r="J71" s="12" t="s">
        <v>90</v>
      </c>
      <c r="K71" s="12" t="s">
        <v>119</v>
      </c>
      <c r="L71" s="12" t="s">
        <v>120</v>
      </c>
      <c r="M71" s="12" t="s">
        <v>91</v>
      </c>
      <c r="N71" s="12" t="s">
        <v>147</v>
      </c>
      <c r="Q71" s="11"/>
      <c r="S71" s="12" t="s">
        <v>90</v>
      </c>
      <c r="T71" s="12" t="s">
        <v>119</v>
      </c>
      <c r="U71" s="12" t="s">
        <v>120</v>
      </c>
      <c r="V71" s="12" t="s">
        <v>91</v>
      </c>
      <c r="W71" s="12" t="s">
        <v>147</v>
      </c>
      <c r="AA71" s="12" t="s">
        <v>90</v>
      </c>
      <c r="AB71" s="12" t="s">
        <v>119</v>
      </c>
      <c r="AC71" s="12" t="s">
        <v>120</v>
      </c>
      <c r="AD71" s="12" t="s">
        <v>91</v>
      </c>
      <c r="AE71" s="12" t="s">
        <v>147</v>
      </c>
    </row>
    <row r="72" ht="14.25" customHeight="1">
      <c r="B72" s="14">
        <v>2042.0</v>
      </c>
      <c r="C72" s="14" t="s">
        <v>175</v>
      </c>
      <c r="D72" s="14" t="s">
        <v>176</v>
      </c>
      <c r="E72" s="14">
        <v>2042.0</v>
      </c>
      <c r="F72" s="14" t="s">
        <v>123</v>
      </c>
      <c r="J72" s="14">
        <v>2042.0</v>
      </c>
      <c r="K72" s="14" t="s">
        <v>177</v>
      </c>
      <c r="L72" s="14" t="s">
        <v>178</v>
      </c>
      <c r="M72" s="14">
        <v>2042.0</v>
      </c>
      <c r="N72" s="14" t="s">
        <v>123</v>
      </c>
      <c r="Q72" s="11"/>
      <c r="S72" s="14">
        <v>2042.0</v>
      </c>
      <c r="T72" s="14" t="s">
        <v>179</v>
      </c>
      <c r="U72" s="14" t="s">
        <v>180</v>
      </c>
      <c r="V72" s="14">
        <v>2042.0</v>
      </c>
      <c r="W72" s="14" t="s">
        <v>123</v>
      </c>
      <c r="AA72" s="14">
        <v>2042.0</v>
      </c>
      <c r="AB72" s="14" t="s">
        <v>181</v>
      </c>
      <c r="AC72" s="14" t="s">
        <v>182</v>
      </c>
      <c r="AD72" s="14">
        <v>2042.0</v>
      </c>
      <c r="AE72" s="14" t="s">
        <v>123</v>
      </c>
    </row>
    <row r="73" ht="14.25" customHeight="1">
      <c r="A73" s="16" t="s">
        <v>100</v>
      </c>
      <c r="B73" s="17">
        <f t="shared" ref="B73:B77" si="68">F56</f>
        <v>4500</v>
      </c>
      <c r="C73" s="17">
        <v>0.0</v>
      </c>
      <c r="D73" s="17">
        <v>0.0</v>
      </c>
      <c r="E73" s="17">
        <f t="shared" ref="E73:E77" si="69">SUM(B73:D73)</f>
        <v>4500</v>
      </c>
      <c r="I73" s="16" t="s">
        <v>100</v>
      </c>
      <c r="J73" s="17">
        <f t="shared" ref="J73:J77" si="70">N56</f>
        <v>4000</v>
      </c>
      <c r="K73" s="17">
        <v>0.0</v>
      </c>
      <c r="L73" s="17">
        <v>0.0</v>
      </c>
      <c r="M73" s="17">
        <f t="shared" ref="M73:M77" si="71">SUM(J73:L73)</f>
        <v>4000</v>
      </c>
      <c r="Q73" s="11"/>
      <c r="R73" s="16" t="s">
        <v>100</v>
      </c>
      <c r="S73" s="17">
        <f t="shared" ref="S73:S77" si="72">W56</f>
        <v>4800</v>
      </c>
      <c r="T73" s="17">
        <v>0.0</v>
      </c>
      <c r="U73" s="17">
        <v>0.0</v>
      </c>
      <c r="V73" s="17">
        <f t="shared" ref="V73:V77" si="73">SUM(S73:U73)</f>
        <v>4800</v>
      </c>
      <c r="Z73" s="16" t="s">
        <v>100</v>
      </c>
      <c r="AA73" s="17">
        <f t="shared" ref="AA73:AA77" si="74">AE56</f>
        <v>4000</v>
      </c>
      <c r="AB73" s="17">
        <v>0.0</v>
      </c>
      <c r="AC73" s="17">
        <v>0.0</v>
      </c>
      <c r="AD73" s="17">
        <f t="shared" ref="AD73:AD77" si="75">SUM(AA73:AC73)</f>
        <v>4000</v>
      </c>
    </row>
    <row r="74" ht="14.25" customHeight="1">
      <c r="A74" s="19" t="s">
        <v>101</v>
      </c>
      <c r="B74" s="17">
        <f t="shared" si="68"/>
        <v>37500</v>
      </c>
      <c r="C74" s="20">
        <v>0.0</v>
      </c>
      <c r="D74" s="20">
        <f t="shared" ref="D74:D76" si="76">ROUND(4600*F74,-2)</f>
        <v>2100</v>
      </c>
      <c r="E74" s="20">
        <f t="shared" si="69"/>
        <v>39600</v>
      </c>
      <c r="F74" s="27">
        <v>0.45</v>
      </c>
      <c r="I74" s="19" t="s">
        <v>101</v>
      </c>
      <c r="J74" s="17">
        <f t="shared" si="70"/>
        <v>4000</v>
      </c>
      <c r="K74" s="20">
        <v>0.0</v>
      </c>
      <c r="L74" s="20">
        <f t="shared" ref="L74:L76" si="77">ROUND(200*N74,-1)</f>
        <v>90</v>
      </c>
      <c r="M74" s="20">
        <f t="shared" si="71"/>
        <v>4090</v>
      </c>
      <c r="N74" s="27">
        <v>0.442</v>
      </c>
      <c r="Q74" s="11"/>
      <c r="R74" s="19" t="s">
        <v>101</v>
      </c>
      <c r="S74" s="17">
        <f t="shared" si="72"/>
        <v>6000</v>
      </c>
      <c r="T74" s="20">
        <v>0.0</v>
      </c>
      <c r="U74" s="20">
        <f t="shared" ref="U74:U76" si="78">ROUND(200*W74,-1)</f>
        <v>90</v>
      </c>
      <c r="V74" s="20">
        <f t="shared" si="73"/>
        <v>6090</v>
      </c>
      <c r="W74" s="27">
        <v>0.443</v>
      </c>
      <c r="Z74" s="19" t="s">
        <v>101</v>
      </c>
      <c r="AA74" s="17">
        <f t="shared" si="74"/>
        <v>32100</v>
      </c>
      <c r="AB74" s="20">
        <v>0.0</v>
      </c>
      <c r="AC74" s="20">
        <f t="shared" ref="AC74:AC76" si="79">ROUND(4200*AE74,-2)</f>
        <v>1900</v>
      </c>
      <c r="AD74" s="20">
        <f t="shared" si="75"/>
        <v>34000</v>
      </c>
      <c r="AE74" s="27">
        <v>0.451</v>
      </c>
    </row>
    <row r="75" ht="14.25" customHeight="1">
      <c r="A75" s="19" t="s">
        <v>102</v>
      </c>
      <c r="B75" s="17">
        <f t="shared" si="68"/>
        <v>30100</v>
      </c>
      <c r="C75" s="20">
        <v>22900.0</v>
      </c>
      <c r="D75" s="20">
        <f t="shared" si="76"/>
        <v>2300</v>
      </c>
      <c r="E75" s="20">
        <f t="shared" si="69"/>
        <v>55300</v>
      </c>
      <c r="F75" s="27">
        <v>0.5</v>
      </c>
      <c r="I75" s="19" t="s">
        <v>102</v>
      </c>
      <c r="J75" s="17">
        <f t="shared" si="70"/>
        <v>4500</v>
      </c>
      <c r="K75" s="20">
        <f>ROUND(J75*C75/B75,-2)</f>
        <v>3400</v>
      </c>
      <c r="L75" s="20">
        <f t="shared" si="77"/>
        <v>100</v>
      </c>
      <c r="M75" s="20">
        <f t="shared" si="71"/>
        <v>8000</v>
      </c>
      <c r="N75" s="27">
        <v>0.495</v>
      </c>
      <c r="Q75" s="11"/>
      <c r="R75" s="19" t="s">
        <v>102</v>
      </c>
      <c r="S75" s="17">
        <f t="shared" si="72"/>
        <v>6800</v>
      </c>
      <c r="T75" s="20">
        <f>ROUND(S75*AB75/AA75,-2)</f>
        <v>5300</v>
      </c>
      <c r="U75" s="20">
        <f t="shared" si="78"/>
        <v>100</v>
      </c>
      <c r="V75" s="20">
        <f t="shared" si="73"/>
        <v>12200</v>
      </c>
      <c r="W75" s="27">
        <v>0.495</v>
      </c>
      <c r="Z75" s="19" t="s">
        <v>102</v>
      </c>
      <c r="AA75" s="17">
        <f t="shared" si="74"/>
        <v>26300</v>
      </c>
      <c r="AB75" s="17">
        <f>ROUND(C75*0.9,-2)</f>
        <v>20600</v>
      </c>
      <c r="AC75" s="20">
        <f t="shared" si="79"/>
        <v>2100</v>
      </c>
      <c r="AD75" s="20">
        <f t="shared" si="75"/>
        <v>49000</v>
      </c>
      <c r="AE75" s="27">
        <v>0.5</v>
      </c>
    </row>
    <row r="76" ht="14.25" customHeight="1">
      <c r="A76" s="19" t="s">
        <v>103</v>
      </c>
      <c r="B76" s="17">
        <f t="shared" si="68"/>
        <v>4800</v>
      </c>
      <c r="C76" s="20">
        <v>0.0</v>
      </c>
      <c r="D76" s="20">
        <f t="shared" si="76"/>
        <v>200</v>
      </c>
      <c r="E76" s="20">
        <f t="shared" si="69"/>
        <v>5000</v>
      </c>
      <c r="F76" s="27">
        <f>SUM(B76:C76)/(SUM(B$79:C$79)-$B$73)</f>
        <v>0.05036726128</v>
      </c>
      <c r="I76" s="19" t="s">
        <v>103</v>
      </c>
      <c r="J76" s="17">
        <f t="shared" si="70"/>
        <v>800</v>
      </c>
      <c r="K76" s="20">
        <v>0.0</v>
      </c>
      <c r="L76" s="20">
        <f t="shared" si="77"/>
        <v>10</v>
      </c>
      <c r="M76" s="20">
        <f t="shared" si="71"/>
        <v>810</v>
      </c>
      <c r="N76" s="27">
        <f>SUM(J76:K76)/(SUM(J$79:K$79)-$J$73)</f>
        <v>0.06299212598</v>
      </c>
      <c r="Q76" s="11"/>
      <c r="R76" s="19" t="s">
        <v>103</v>
      </c>
      <c r="S76" s="17">
        <f t="shared" si="72"/>
        <v>1200</v>
      </c>
      <c r="T76" s="20">
        <v>0.0</v>
      </c>
      <c r="U76" s="20">
        <f t="shared" si="78"/>
        <v>10</v>
      </c>
      <c r="V76" s="20">
        <f t="shared" si="73"/>
        <v>1210</v>
      </c>
      <c r="W76" s="27">
        <f>SUM(S76:T76)/(SUM(S$79:T$79)-$S$73)</f>
        <v>0.0621761658</v>
      </c>
      <c r="Z76" s="19" t="s">
        <v>103</v>
      </c>
      <c r="AA76" s="17">
        <f t="shared" si="74"/>
        <v>4100</v>
      </c>
      <c r="AB76" s="20">
        <v>0.0</v>
      </c>
      <c r="AC76" s="20">
        <f t="shared" si="79"/>
        <v>200</v>
      </c>
      <c r="AD76" s="20">
        <f t="shared" si="75"/>
        <v>4300</v>
      </c>
      <c r="AE76" s="27">
        <f>SUM(AA76:AB76)/(SUM(AA$79:AB$79)-$AA$73)</f>
        <v>0.04933814681</v>
      </c>
    </row>
    <row r="77" ht="14.25" customHeight="1">
      <c r="A77" s="19" t="s">
        <v>104</v>
      </c>
      <c r="B77" s="17">
        <f t="shared" si="68"/>
        <v>0</v>
      </c>
      <c r="C77" s="20">
        <v>0.0</v>
      </c>
      <c r="D77" s="20">
        <v>0.0</v>
      </c>
      <c r="E77" s="20">
        <f t="shared" si="69"/>
        <v>0</v>
      </c>
      <c r="F77" s="27"/>
      <c r="I77" s="19" t="s">
        <v>104</v>
      </c>
      <c r="J77" s="17">
        <f t="shared" si="70"/>
        <v>0</v>
      </c>
      <c r="K77" s="20">
        <v>0.0</v>
      </c>
      <c r="L77" s="20">
        <v>0.0</v>
      </c>
      <c r="M77" s="20">
        <f t="shared" si="71"/>
        <v>0</v>
      </c>
      <c r="N77" s="27"/>
      <c r="Q77" s="11"/>
      <c r="R77" s="19" t="s">
        <v>104</v>
      </c>
      <c r="S77" s="17">
        <f t="shared" si="72"/>
        <v>0</v>
      </c>
      <c r="T77" s="20">
        <v>0.0</v>
      </c>
      <c r="U77" s="20">
        <v>0.0</v>
      </c>
      <c r="V77" s="20">
        <f t="shared" si="73"/>
        <v>0</v>
      </c>
      <c r="W77" s="27"/>
      <c r="Z77" s="19" t="s">
        <v>104</v>
      </c>
      <c r="AA77" s="17">
        <f t="shared" si="74"/>
        <v>0</v>
      </c>
      <c r="AB77" s="20">
        <v>0.0</v>
      </c>
      <c r="AC77" s="17">
        <f>ROUND(D77*0.92,-2)</f>
        <v>0</v>
      </c>
      <c r="AD77" s="20">
        <f t="shared" si="75"/>
        <v>0</v>
      </c>
      <c r="AE77" s="27"/>
    </row>
    <row r="78" ht="14.25" customHeight="1">
      <c r="A78" s="21"/>
      <c r="B78" s="22"/>
      <c r="C78" s="22"/>
      <c r="D78" s="22"/>
      <c r="E78" s="22"/>
      <c r="F78" s="27"/>
      <c r="I78" s="21"/>
      <c r="J78" s="22"/>
      <c r="K78" s="22"/>
      <c r="L78" s="22"/>
      <c r="M78" s="22"/>
      <c r="N78" s="27"/>
      <c r="Q78" s="11"/>
      <c r="R78" s="21"/>
      <c r="S78" s="22"/>
      <c r="T78" s="22"/>
      <c r="U78" s="22"/>
      <c r="V78" s="22"/>
      <c r="W78" s="27"/>
      <c r="Z78" s="21"/>
      <c r="AA78" s="22"/>
      <c r="AB78" s="22"/>
      <c r="AC78" s="22"/>
      <c r="AD78" s="22"/>
      <c r="AE78" s="27"/>
    </row>
    <row r="79" ht="14.25" customHeight="1">
      <c r="A79" s="23" t="s">
        <v>105</v>
      </c>
      <c r="B79" s="24">
        <f t="shared" ref="B79:E79" si="80">SUM(B73:B78)</f>
        <v>76900</v>
      </c>
      <c r="C79" s="24">
        <f t="shared" si="80"/>
        <v>22900</v>
      </c>
      <c r="D79" s="24">
        <f t="shared" si="80"/>
        <v>4600</v>
      </c>
      <c r="E79" s="24">
        <f t="shared" si="80"/>
        <v>104400</v>
      </c>
      <c r="F79" s="27">
        <f>SUM(F74:F76)</f>
        <v>1.000367261</v>
      </c>
      <c r="I79" s="23" t="s">
        <v>105</v>
      </c>
      <c r="J79" s="24">
        <f t="shared" ref="J79:M79" si="81">SUM(J73:J78)</f>
        <v>13300</v>
      </c>
      <c r="K79" s="24">
        <f t="shared" si="81"/>
        <v>3400</v>
      </c>
      <c r="L79" s="24">
        <f t="shared" si="81"/>
        <v>200</v>
      </c>
      <c r="M79" s="24">
        <f t="shared" si="81"/>
        <v>16900</v>
      </c>
      <c r="N79" s="27">
        <f>SUM(N74:N76)</f>
        <v>0.999992126</v>
      </c>
      <c r="Q79" s="11"/>
      <c r="R79" s="23" t="s">
        <v>105</v>
      </c>
      <c r="S79" s="24">
        <f t="shared" ref="S79:V79" si="82">SUM(S73:S78)</f>
        <v>18800</v>
      </c>
      <c r="T79" s="24">
        <f t="shared" si="82"/>
        <v>5300</v>
      </c>
      <c r="U79" s="24">
        <f t="shared" si="82"/>
        <v>200</v>
      </c>
      <c r="V79" s="24">
        <f t="shared" si="82"/>
        <v>24300</v>
      </c>
      <c r="W79" s="27">
        <f>SUM(W74:W76)</f>
        <v>1.000176166</v>
      </c>
      <c r="Z79" s="23" t="s">
        <v>105</v>
      </c>
      <c r="AA79" s="24">
        <f t="shared" ref="AA79:AD79" si="83">SUM(AA73:AA78)</f>
        <v>66500</v>
      </c>
      <c r="AB79" s="24">
        <f t="shared" si="83"/>
        <v>20600</v>
      </c>
      <c r="AC79" s="24">
        <f t="shared" si="83"/>
        <v>4200</v>
      </c>
      <c r="AD79" s="24">
        <f t="shared" si="83"/>
        <v>91300</v>
      </c>
      <c r="AE79" s="27">
        <f>SUM(AE74:AE76)</f>
        <v>1.000338147</v>
      </c>
    </row>
    <row r="80" ht="14.25" customHeight="1">
      <c r="A80" s="25" t="s">
        <v>183</v>
      </c>
      <c r="Q80" s="11"/>
      <c r="Z80" s="25" t="s">
        <v>184</v>
      </c>
    </row>
    <row r="81" ht="14.25" customHeight="1">
      <c r="A81" s="25" t="s">
        <v>185</v>
      </c>
      <c r="Q81" s="11"/>
      <c r="Z81" s="25" t="s">
        <v>186</v>
      </c>
    </row>
    <row r="82" ht="14.25" customHeight="1">
      <c r="A82" s="25" t="s">
        <v>132</v>
      </c>
      <c r="Q82" s="11"/>
      <c r="Z82" s="25" t="s">
        <v>132</v>
      </c>
    </row>
    <row r="83" ht="14.25" customHeight="1">
      <c r="Q83" s="11"/>
    </row>
    <row r="84" ht="14.25" customHeight="1">
      <c r="Q84" s="11"/>
    </row>
    <row r="85" ht="14.25" customHeight="1">
      <c r="Q85" s="11"/>
    </row>
    <row r="86" ht="14.25" customHeight="1">
      <c r="Q86" s="11"/>
    </row>
    <row r="87" ht="14.25" customHeight="1">
      <c r="Q87" s="11"/>
    </row>
    <row r="88" ht="14.25" customHeight="1">
      <c r="Q88" s="11"/>
    </row>
    <row r="89" ht="14.25" customHeight="1">
      <c r="Q89" s="11"/>
    </row>
    <row r="90" ht="14.25" customHeight="1">
      <c r="Q90" s="11"/>
    </row>
    <row r="91" ht="14.25" customHeight="1">
      <c r="Q91" s="11"/>
    </row>
    <row r="92" ht="14.25" customHeight="1">
      <c r="Q92" s="11"/>
    </row>
    <row r="93" ht="14.25" customHeight="1">
      <c r="Q93" s="11"/>
    </row>
    <row r="94" ht="14.25" customHeight="1">
      <c r="Q94" s="11"/>
    </row>
    <row r="95" ht="14.25" customHeight="1">
      <c r="Q95" s="11"/>
    </row>
    <row r="96" ht="14.25" customHeight="1">
      <c r="Q96" s="11"/>
    </row>
    <row r="97" ht="14.25" customHeight="1">
      <c r="Q97" s="11"/>
    </row>
    <row r="98" ht="14.25" customHeight="1">
      <c r="Q98" s="11"/>
    </row>
    <row r="99" ht="14.25" customHeight="1">
      <c r="Q99" s="11"/>
    </row>
    <row r="100" ht="14.25" customHeight="1">
      <c r="Q100" s="11"/>
    </row>
    <row r="101" ht="14.25" customHeight="1">
      <c r="Q101" s="11"/>
    </row>
    <row r="102" ht="14.25" customHeight="1">
      <c r="Q102" s="11"/>
    </row>
    <row r="103" ht="14.25" customHeight="1">
      <c r="Q103" s="11"/>
    </row>
    <row r="104" ht="14.25" customHeight="1">
      <c r="Q104" s="11"/>
    </row>
    <row r="105" ht="14.25" customHeight="1">
      <c r="Q105" s="11"/>
    </row>
    <row r="106" ht="14.25" customHeight="1">
      <c r="Q106" s="11"/>
    </row>
    <row r="107" ht="14.25" customHeight="1">
      <c r="Q107" s="11"/>
    </row>
    <row r="108" ht="14.25" customHeight="1">
      <c r="Q108" s="11"/>
    </row>
    <row r="109" ht="14.25" customHeight="1">
      <c r="Q109" s="11"/>
    </row>
    <row r="110" ht="14.25" customHeight="1">
      <c r="Q110" s="11"/>
    </row>
    <row r="111" ht="14.25" customHeight="1">
      <c r="Q111" s="11"/>
    </row>
    <row r="112" ht="14.25" customHeight="1">
      <c r="Q112" s="11"/>
    </row>
    <row r="113" ht="14.25" customHeight="1">
      <c r="Q113" s="11"/>
    </row>
    <row r="114" ht="14.25" customHeight="1">
      <c r="Q114" s="11"/>
    </row>
    <row r="115" ht="14.25" customHeight="1">
      <c r="Q115" s="11"/>
    </row>
    <row r="116" ht="14.25" customHeight="1">
      <c r="Q116" s="11"/>
    </row>
    <row r="117" ht="14.25" customHeight="1">
      <c r="Q117" s="11"/>
    </row>
    <row r="118" ht="14.25" customHeight="1">
      <c r="Q118" s="11"/>
    </row>
    <row r="119" ht="14.25" customHeight="1">
      <c r="Q119" s="11"/>
    </row>
    <row r="120" ht="14.25" customHeight="1">
      <c r="Q120" s="11"/>
    </row>
    <row r="121" ht="14.25" customHeight="1">
      <c r="Q121" s="11"/>
    </row>
    <row r="122" ht="14.25" customHeight="1">
      <c r="Q122" s="11"/>
    </row>
    <row r="123" ht="14.25" customHeight="1">
      <c r="Q123" s="11"/>
    </row>
    <row r="124" ht="14.25" customHeight="1">
      <c r="Q124" s="11"/>
    </row>
    <row r="125" ht="14.25" customHeight="1">
      <c r="Q125" s="11"/>
    </row>
    <row r="126" ht="14.25" customHeight="1">
      <c r="Q126" s="11"/>
    </row>
    <row r="127" ht="14.25" customHeight="1">
      <c r="Q127" s="11"/>
    </row>
    <row r="128" ht="14.25" customHeight="1">
      <c r="Q128" s="11"/>
    </row>
    <row r="129" ht="14.25" customHeight="1">
      <c r="Q129" s="11"/>
    </row>
    <row r="130" ht="14.25" customHeight="1">
      <c r="Q130" s="11"/>
    </row>
    <row r="131" ht="14.25" customHeight="1">
      <c r="Q131" s="11"/>
    </row>
    <row r="132" ht="14.25" customHeight="1">
      <c r="Q132" s="11"/>
    </row>
    <row r="133" ht="14.25" customHeight="1">
      <c r="Q133" s="11"/>
    </row>
    <row r="134" ht="14.25" customHeight="1">
      <c r="Q134" s="11"/>
    </row>
    <row r="135" ht="14.25" customHeight="1">
      <c r="Q135" s="11"/>
    </row>
    <row r="136" ht="14.25" customHeight="1">
      <c r="Q136" s="11"/>
    </row>
    <row r="137" ht="14.25" customHeight="1">
      <c r="Q137" s="11"/>
    </row>
    <row r="138" ht="14.25" customHeight="1">
      <c r="Q138" s="11"/>
    </row>
    <row r="139" ht="14.25" customHeight="1">
      <c r="Q139" s="11"/>
    </row>
    <row r="140" ht="14.25" customHeight="1">
      <c r="Q140" s="11"/>
    </row>
    <row r="141" ht="14.25" customHeight="1">
      <c r="Q141" s="11"/>
    </row>
    <row r="142" ht="14.25" customHeight="1">
      <c r="Q142" s="11"/>
    </row>
    <row r="143" ht="14.25" customHeight="1">
      <c r="Q143" s="11"/>
    </row>
    <row r="144" ht="14.25" customHeight="1">
      <c r="Q144" s="11"/>
    </row>
    <row r="145" ht="14.25" customHeight="1">
      <c r="Q145" s="11"/>
    </row>
    <row r="146" ht="14.25" customHeight="1">
      <c r="Q146" s="11"/>
    </row>
    <row r="147" ht="14.25" customHeight="1">
      <c r="Q147" s="11"/>
    </row>
    <row r="148" ht="14.25" customHeight="1">
      <c r="Q148" s="11"/>
    </row>
    <row r="149" ht="14.25" customHeight="1">
      <c r="Q149" s="11"/>
    </row>
    <row r="150" ht="14.25" customHeight="1">
      <c r="Q150" s="11"/>
    </row>
    <row r="151" ht="14.25" customHeight="1">
      <c r="Q151" s="11"/>
    </row>
    <row r="152" ht="14.25" customHeight="1">
      <c r="Q152" s="11"/>
    </row>
    <row r="153" ht="14.25" customHeight="1">
      <c r="Q153" s="11"/>
    </row>
    <row r="154" ht="14.25" customHeight="1">
      <c r="Q154" s="11"/>
    </row>
    <row r="155" ht="14.25" customHeight="1">
      <c r="Q155" s="11"/>
    </row>
    <row r="156" ht="14.25" customHeight="1">
      <c r="Q156" s="11"/>
    </row>
    <row r="157" ht="14.25" customHeight="1">
      <c r="Q157" s="11"/>
    </row>
    <row r="158" ht="14.25" customHeight="1">
      <c r="Q158" s="11"/>
    </row>
    <row r="159" ht="14.25" customHeight="1">
      <c r="Q159" s="11"/>
    </row>
    <row r="160" ht="14.25" customHeight="1">
      <c r="Q160" s="11"/>
    </row>
    <row r="161" ht="14.25" customHeight="1">
      <c r="Q161" s="11"/>
    </row>
    <row r="162" ht="14.25" customHeight="1">
      <c r="Q162" s="11"/>
    </row>
    <row r="163" ht="14.25" customHeight="1">
      <c r="Q163" s="11"/>
    </row>
    <row r="164" ht="14.25" customHeight="1">
      <c r="Q164" s="11"/>
    </row>
    <row r="165" ht="14.25" customHeight="1">
      <c r="Q165" s="11"/>
    </row>
    <row r="166" ht="14.25" customHeight="1">
      <c r="Q166" s="11"/>
    </row>
    <row r="167" ht="14.25" customHeight="1">
      <c r="Q167" s="11"/>
    </row>
    <row r="168" ht="14.25" customHeight="1">
      <c r="Q168" s="11"/>
    </row>
    <row r="169" ht="14.25" customHeight="1">
      <c r="Q169" s="11"/>
    </row>
    <row r="170" ht="14.25" customHeight="1">
      <c r="Q170" s="11"/>
    </row>
    <row r="171" ht="14.25" customHeight="1">
      <c r="Q171" s="11"/>
    </row>
    <row r="172" ht="14.25" customHeight="1">
      <c r="Q172" s="11"/>
    </row>
    <row r="173" ht="14.25" customHeight="1">
      <c r="Q173" s="11"/>
    </row>
    <row r="174" ht="14.25" customHeight="1">
      <c r="Q174" s="11"/>
    </row>
    <row r="175" ht="14.25" customHeight="1">
      <c r="Q175" s="11"/>
    </row>
    <row r="176" ht="14.25" customHeight="1">
      <c r="Q176" s="11"/>
    </row>
    <row r="177" ht="14.25" customHeight="1">
      <c r="Q177" s="11"/>
    </row>
    <row r="178" ht="14.25" customHeight="1">
      <c r="Q178" s="11"/>
    </row>
    <row r="179" ht="14.25" customHeight="1">
      <c r="Q179" s="11"/>
    </row>
    <row r="180" ht="14.25" customHeight="1">
      <c r="Q180" s="11"/>
    </row>
    <row r="181" ht="14.25" customHeight="1">
      <c r="Q181" s="11"/>
    </row>
    <row r="182" ht="14.25" customHeight="1">
      <c r="Q182" s="11"/>
    </row>
    <row r="183" ht="14.25" customHeight="1">
      <c r="Q183" s="11"/>
    </row>
    <row r="184" ht="14.25" customHeight="1">
      <c r="Q184" s="11"/>
    </row>
    <row r="185" ht="14.25" customHeight="1">
      <c r="Q185" s="11"/>
    </row>
    <row r="186" ht="14.25" customHeight="1">
      <c r="Q186" s="11"/>
    </row>
    <row r="187" ht="14.25" customHeight="1">
      <c r="Q187" s="11"/>
    </row>
    <row r="188" ht="14.25" customHeight="1">
      <c r="Q188" s="11"/>
    </row>
    <row r="189" ht="14.25" customHeight="1">
      <c r="Q189" s="11"/>
    </row>
    <row r="190" ht="14.25" customHeight="1">
      <c r="Q190" s="11"/>
    </row>
    <row r="191" ht="14.25" customHeight="1">
      <c r="Q191" s="11"/>
    </row>
    <row r="192" ht="14.25" customHeight="1">
      <c r="Q192" s="11"/>
    </row>
    <row r="193" ht="14.25" customHeight="1">
      <c r="Q193" s="11"/>
    </row>
    <row r="194" ht="14.25" customHeight="1">
      <c r="Q194" s="11"/>
    </row>
    <row r="195" ht="14.25" customHeight="1">
      <c r="Q195" s="11"/>
    </row>
    <row r="196" ht="14.25" customHeight="1">
      <c r="Q196" s="11"/>
    </row>
    <row r="197" ht="14.25" customHeight="1">
      <c r="Q197" s="11"/>
    </row>
    <row r="198" ht="14.25" customHeight="1">
      <c r="Q198" s="11"/>
    </row>
    <row r="199" ht="14.25" customHeight="1">
      <c r="Q199" s="11"/>
    </row>
    <row r="200" ht="14.25" customHeight="1">
      <c r="Q200" s="11"/>
    </row>
    <row r="201" ht="14.25" customHeight="1">
      <c r="Q201" s="11"/>
    </row>
    <row r="202" ht="14.25" customHeight="1">
      <c r="Q202" s="11"/>
    </row>
    <row r="203" ht="14.25" customHeight="1">
      <c r="Q203" s="11"/>
    </row>
    <row r="204" ht="14.25" customHeight="1">
      <c r="Q204" s="11"/>
    </row>
    <row r="205" ht="14.25" customHeight="1">
      <c r="Q205" s="11"/>
    </row>
    <row r="206" ht="14.25" customHeight="1">
      <c r="Q206" s="11"/>
    </row>
    <row r="207" ht="14.25" customHeight="1">
      <c r="Q207" s="11"/>
    </row>
    <row r="208" ht="14.25" customHeight="1">
      <c r="Q208" s="11"/>
    </row>
    <row r="209" ht="14.25" customHeight="1">
      <c r="Q209" s="11"/>
    </row>
    <row r="210" ht="14.25" customHeight="1">
      <c r="Q210" s="11"/>
    </row>
    <row r="211" ht="14.25" customHeight="1">
      <c r="Q211" s="11"/>
    </row>
    <row r="212" ht="14.25" customHeight="1">
      <c r="Q212" s="11"/>
    </row>
    <row r="213" ht="14.25" customHeight="1">
      <c r="Q213" s="11"/>
    </row>
    <row r="214" ht="14.25" customHeight="1">
      <c r="Q214" s="11"/>
    </row>
    <row r="215" ht="14.25" customHeight="1">
      <c r="Q215" s="11"/>
    </row>
    <row r="216" ht="14.25" customHeight="1">
      <c r="Q216" s="11"/>
    </row>
    <row r="217" ht="14.25" customHeight="1">
      <c r="Q217" s="11"/>
    </row>
    <row r="218" ht="14.25" customHeight="1">
      <c r="Q218" s="11"/>
    </row>
    <row r="219" ht="14.25" customHeight="1">
      <c r="Q219" s="11"/>
    </row>
    <row r="220" ht="14.25" customHeight="1">
      <c r="Q220" s="11"/>
    </row>
    <row r="221" ht="14.25" customHeight="1">
      <c r="Q221" s="11"/>
    </row>
    <row r="222" ht="14.25" customHeight="1">
      <c r="Q222" s="11"/>
    </row>
    <row r="223" ht="14.25" customHeight="1">
      <c r="Q223" s="11"/>
    </row>
    <row r="224" ht="14.25" customHeight="1">
      <c r="Q224" s="11"/>
    </row>
    <row r="225" ht="14.25" customHeight="1">
      <c r="Q225" s="11"/>
    </row>
    <row r="226" ht="14.25" customHeight="1">
      <c r="Q226" s="11"/>
    </row>
    <row r="227" ht="14.25" customHeight="1">
      <c r="Q227" s="11"/>
    </row>
    <row r="228" ht="14.25" customHeight="1">
      <c r="Q228" s="11"/>
    </row>
    <row r="229" ht="14.25" customHeight="1">
      <c r="Q229" s="11"/>
    </row>
    <row r="230" ht="14.25" customHeight="1">
      <c r="Q230" s="11"/>
    </row>
    <row r="231" ht="14.25" customHeight="1">
      <c r="Q231" s="11"/>
    </row>
    <row r="232" ht="14.25" customHeight="1">
      <c r="Q232" s="11"/>
    </row>
    <row r="233" ht="14.25" customHeight="1">
      <c r="Q233" s="11"/>
    </row>
    <row r="234" ht="14.25" customHeight="1">
      <c r="Q234" s="11"/>
    </row>
    <row r="235" ht="14.25" customHeight="1">
      <c r="Q235" s="11"/>
    </row>
    <row r="236" ht="14.25" customHeight="1">
      <c r="Q236" s="11"/>
    </row>
    <row r="237" ht="14.25" customHeight="1">
      <c r="Q237" s="11"/>
    </row>
    <row r="238" ht="14.25" customHeight="1">
      <c r="Q238" s="11"/>
    </row>
    <row r="239" ht="14.25" customHeight="1">
      <c r="Q239" s="11"/>
    </row>
    <row r="240" ht="14.25" customHeight="1">
      <c r="Q240" s="11"/>
    </row>
    <row r="241" ht="14.25" customHeight="1">
      <c r="Q241" s="11"/>
    </row>
    <row r="242" ht="14.25" customHeight="1">
      <c r="Q242" s="11"/>
    </row>
    <row r="243" ht="14.25" customHeight="1">
      <c r="Q243" s="11"/>
    </row>
    <row r="244" ht="14.25" customHeight="1">
      <c r="Q244" s="11"/>
    </row>
    <row r="245" ht="14.25" customHeight="1">
      <c r="Q245" s="11"/>
    </row>
    <row r="246" ht="14.25" customHeight="1">
      <c r="Q246" s="11"/>
    </row>
    <row r="247" ht="14.25" customHeight="1">
      <c r="Q247" s="11"/>
    </row>
    <row r="248" ht="14.25" customHeight="1">
      <c r="Q248" s="11"/>
    </row>
    <row r="249" ht="14.25" customHeight="1">
      <c r="Q249" s="11"/>
    </row>
    <row r="250" ht="14.25" customHeight="1">
      <c r="Q250" s="11"/>
    </row>
    <row r="251" ht="14.25" customHeight="1">
      <c r="Q251" s="11"/>
    </row>
    <row r="252" ht="14.25" customHeight="1">
      <c r="Q252" s="11"/>
    </row>
    <row r="253" ht="14.25" customHeight="1">
      <c r="Q253" s="11"/>
    </row>
    <row r="254" ht="14.25" customHeight="1">
      <c r="Q254" s="11"/>
    </row>
    <row r="255" ht="14.25" customHeight="1">
      <c r="Q255" s="11"/>
    </row>
    <row r="256" ht="14.25" customHeight="1">
      <c r="Q256" s="11"/>
    </row>
    <row r="257" ht="14.25" customHeight="1">
      <c r="Q257" s="11"/>
    </row>
    <row r="258" ht="14.25" customHeight="1">
      <c r="Q258" s="11"/>
    </row>
    <row r="259" ht="14.25" customHeight="1">
      <c r="Q259" s="11"/>
    </row>
    <row r="260" ht="14.25" customHeight="1">
      <c r="Q260" s="11"/>
    </row>
    <row r="261" ht="14.25" customHeight="1">
      <c r="Q261" s="11"/>
    </row>
    <row r="262" ht="14.25" customHeight="1">
      <c r="Q262" s="11"/>
    </row>
    <row r="263" ht="14.25" customHeight="1">
      <c r="Q263" s="11"/>
    </row>
    <row r="264" ht="14.25" customHeight="1">
      <c r="Q264" s="11"/>
    </row>
    <row r="265" ht="14.25" customHeight="1">
      <c r="Q265" s="11"/>
    </row>
    <row r="266" ht="14.25" customHeight="1">
      <c r="Q266" s="11"/>
    </row>
    <row r="267" ht="14.25" customHeight="1">
      <c r="Q267" s="11"/>
    </row>
    <row r="268" ht="14.25" customHeight="1">
      <c r="Q268" s="11"/>
    </row>
    <row r="269" ht="14.25" customHeight="1">
      <c r="Q269" s="11"/>
    </row>
    <row r="270" ht="14.25" customHeight="1">
      <c r="Q270" s="11"/>
    </row>
    <row r="271" ht="14.25" customHeight="1">
      <c r="Q271" s="11"/>
    </row>
    <row r="272" ht="14.25" customHeight="1">
      <c r="Q272" s="11"/>
    </row>
    <row r="273" ht="14.25" customHeight="1">
      <c r="Q273" s="11"/>
    </row>
    <row r="274" ht="14.25" customHeight="1">
      <c r="Q274" s="11"/>
    </row>
    <row r="275" ht="14.25" customHeight="1">
      <c r="Q275" s="11"/>
    </row>
    <row r="276" ht="14.25" customHeight="1">
      <c r="Q276" s="11"/>
    </row>
    <row r="277" ht="14.25" customHeight="1">
      <c r="Q277" s="11"/>
    </row>
    <row r="278" ht="14.25" customHeight="1">
      <c r="Q278" s="11"/>
    </row>
    <row r="279" ht="14.25" customHeight="1">
      <c r="Q279" s="11"/>
    </row>
    <row r="280" ht="14.25" customHeight="1">
      <c r="Q280" s="11"/>
    </row>
    <row r="281" ht="14.25" customHeight="1">
      <c r="Q281" s="11"/>
    </row>
    <row r="282" ht="14.25" customHeight="1">
      <c r="Q282" s="11"/>
    </row>
    <row r="283" ht="14.25" customHeight="1">
      <c r="Q283" s="11"/>
    </row>
    <row r="284" ht="14.25" customHeight="1">
      <c r="Q284" s="11"/>
    </row>
    <row r="285" ht="14.25" customHeight="1">
      <c r="Q285" s="11"/>
    </row>
    <row r="286" ht="14.25" customHeight="1">
      <c r="Q286" s="11"/>
    </row>
    <row r="287" ht="14.25" customHeight="1">
      <c r="Q287" s="11"/>
    </row>
    <row r="288" ht="14.25" customHeight="1">
      <c r="Q288" s="11"/>
    </row>
    <row r="289" ht="14.25" customHeight="1">
      <c r="Q289" s="11"/>
    </row>
    <row r="290" ht="14.25" customHeight="1">
      <c r="Q290" s="11"/>
    </row>
    <row r="291" ht="14.25" customHeight="1">
      <c r="Q291" s="11"/>
    </row>
    <row r="292" ht="14.25" customHeight="1">
      <c r="Q292" s="11"/>
    </row>
    <row r="293" ht="14.25" customHeight="1">
      <c r="Q293" s="11"/>
    </row>
    <row r="294" ht="14.25" customHeight="1">
      <c r="Q294" s="11"/>
    </row>
    <row r="295" ht="14.25" customHeight="1">
      <c r="Q295" s="11"/>
    </row>
    <row r="296" ht="14.25" customHeight="1">
      <c r="Q296" s="11"/>
    </row>
    <row r="297" ht="14.25" customHeight="1">
      <c r="Q297" s="11"/>
    </row>
    <row r="298" ht="14.25" customHeight="1">
      <c r="Q298" s="11"/>
    </row>
    <row r="299" ht="14.25" customHeight="1">
      <c r="Q299" s="11"/>
    </row>
    <row r="300" ht="14.25" customHeight="1">
      <c r="Q300" s="11"/>
    </row>
    <row r="301" ht="14.25" customHeight="1">
      <c r="Q301" s="11"/>
    </row>
    <row r="302" ht="14.25" customHeight="1">
      <c r="Q302" s="11"/>
    </row>
    <row r="303" ht="14.25" customHeight="1">
      <c r="Q303" s="11"/>
    </row>
    <row r="304" ht="14.25" customHeight="1">
      <c r="Q304" s="11"/>
    </row>
    <row r="305" ht="14.25" customHeight="1">
      <c r="Q305" s="11"/>
    </row>
    <row r="306" ht="14.25" customHeight="1">
      <c r="Q306" s="11"/>
    </row>
    <row r="307" ht="14.25" customHeight="1">
      <c r="Q307" s="11"/>
    </row>
    <row r="308" ht="14.25" customHeight="1">
      <c r="Q308" s="11"/>
    </row>
    <row r="309" ht="14.25" customHeight="1">
      <c r="Q309" s="11"/>
    </row>
    <row r="310" ht="14.25" customHeight="1">
      <c r="Q310" s="11"/>
    </row>
    <row r="311" ht="14.25" customHeight="1">
      <c r="Q311" s="11"/>
    </row>
    <row r="312" ht="14.25" customHeight="1">
      <c r="Q312" s="11"/>
    </row>
    <row r="313" ht="14.25" customHeight="1">
      <c r="Q313" s="11"/>
    </row>
    <row r="314" ht="14.25" customHeight="1">
      <c r="Q314" s="11"/>
    </row>
    <row r="315" ht="14.25" customHeight="1">
      <c r="Q315" s="11"/>
    </row>
    <row r="316" ht="14.25" customHeight="1">
      <c r="Q316" s="11"/>
    </row>
    <row r="317" ht="14.25" customHeight="1">
      <c r="Q317" s="11"/>
    </row>
    <row r="318" ht="14.25" customHeight="1">
      <c r="Q318" s="11"/>
    </row>
    <row r="319" ht="14.25" customHeight="1">
      <c r="Q319" s="11"/>
    </row>
    <row r="320" ht="14.25" customHeight="1">
      <c r="Q320" s="11"/>
    </row>
    <row r="321" ht="14.25" customHeight="1">
      <c r="Q321" s="11"/>
    </row>
    <row r="322" ht="14.25" customHeight="1">
      <c r="Q322" s="11"/>
    </row>
    <row r="323" ht="14.25" customHeight="1">
      <c r="Q323" s="11"/>
    </row>
    <row r="324" ht="14.25" customHeight="1">
      <c r="Q324" s="11"/>
    </row>
    <row r="325" ht="14.25" customHeight="1">
      <c r="Q325" s="11"/>
    </row>
    <row r="326" ht="14.25" customHeight="1">
      <c r="Q326" s="11"/>
    </row>
    <row r="327" ht="14.25" customHeight="1">
      <c r="Q327" s="11"/>
    </row>
    <row r="328" ht="14.25" customHeight="1">
      <c r="Q328" s="11"/>
    </row>
    <row r="329" ht="14.25" customHeight="1">
      <c r="Q329" s="11"/>
    </row>
    <row r="330" ht="14.25" customHeight="1">
      <c r="Q330" s="11"/>
    </row>
    <row r="331" ht="14.25" customHeight="1">
      <c r="Q331" s="11"/>
    </row>
    <row r="332" ht="14.25" customHeight="1">
      <c r="Q332" s="11"/>
    </row>
    <row r="333" ht="14.25" customHeight="1">
      <c r="Q333" s="11"/>
    </row>
    <row r="334" ht="14.25" customHeight="1">
      <c r="Q334" s="11"/>
    </row>
    <row r="335" ht="14.25" customHeight="1">
      <c r="Q335" s="11"/>
    </row>
    <row r="336" ht="14.25" customHeight="1">
      <c r="Q336" s="11"/>
    </row>
    <row r="337" ht="14.25" customHeight="1">
      <c r="Q337" s="11"/>
    </row>
    <row r="338" ht="14.25" customHeight="1">
      <c r="Q338" s="11"/>
    </row>
    <row r="339" ht="14.25" customHeight="1">
      <c r="Q339" s="11"/>
    </row>
    <row r="340" ht="14.25" customHeight="1">
      <c r="Q340" s="11"/>
    </row>
    <row r="341" ht="14.25" customHeight="1">
      <c r="Q341" s="11"/>
    </row>
    <row r="342" ht="14.25" customHeight="1">
      <c r="Q342" s="11"/>
    </row>
    <row r="343" ht="14.25" customHeight="1">
      <c r="Q343" s="11"/>
    </row>
    <row r="344" ht="14.25" customHeight="1">
      <c r="Q344" s="11"/>
    </row>
    <row r="345" ht="14.25" customHeight="1">
      <c r="Q345" s="11"/>
    </row>
    <row r="346" ht="14.25" customHeight="1">
      <c r="Q346" s="11"/>
    </row>
    <row r="347" ht="14.25" customHeight="1">
      <c r="Q347" s="11"/>
    </row>
    <row r="348" ht="14.25" customHeight="1">
      <c r="Q348" s="11"/>
    </row>
    <row r="349" ht="14.25" customHeight="1">
      <c r="Q349" s="11"/>
    </row>
    <row r="350" ht="14.25" customHeight="1">
      <c r="Q350" s="11"/>
    </row>
    <row r="351" ht="14.25" customHeight="1">
      <c r="Q351" s="11"/>
    </row>
    <row r="352" ht="14.25" customHeight="1">
      <c r="Q352" s="11"/>
    </row>
    <row r="353" ht="14.25" customHeight="1">
      <c r="Q353" s="11"/>
    </row>
    <row r="354" ht="14.25" customHeight="1">
      <c r="Q354" s="11"/>
    </row>
    <row r="355" ht="14.25" customHeight="1">
      <c r="Q355" s="11"/>
    </row>
    <row r="356" ht="14.25" customHeight="1">
      <c r="Q356" s="11"/>
    </row>
    <row r="357" ht="14.25" customHeight="1">
      <c r="Q357" s="11"/>
    </row>
    <row r="358" ht="14.25" customHeight="1">
      <c r="Q358" s="11"/>
    </row>
    <row r="359" ht="14.25" customHeight="1">
      <c r="Q359" s="11"/>
    </row>
    <row r="360" ht="14.25" customHeight="1">
      <c r="Q360" s="11"/>
    </row>
    <row r="361" ht="14.25" customHeight="1">
      <c r="Q361" s="11"/>
    </row>
    <row r="362" ht="14.25" customHeight="1">
      <c r="Q362" s="11"/>
    </row>
    <row r="363" ht="14.25" customHeight="1">
      <c r="Q363" s="11"/>
    </row>
    <row r="364" ht="14.25" customHeight="1">
      <c r="Q364" s="11"/>
    </row>
    <row r="365" ht="14.25" customHeight="1">
      <c r="Q365" s="11"/>
    </row>
    <row r="366" ht="14.25" customHeight="1">
      <c r="Q366" s="11"/>
    </row>
    <row r="367" ht="14.25" customHeight="1">
      <c r="Q367" s="11"/>
    </row>
    <row r="368" ht="14.25" customHeight="1">
      <c r="Q368" s="11"/>
    </row>
    <row r="369" ht="14.25" customHeight="1">
      <c r="Q369" s="11"/>
    </row>
    <row r="370" ht="14.25" customHeight="1">
      <c r="Q370" s="11"/>
    </row>
    <row r="371" ht="14.25" customHeight="1">
      <c r="Q371" s="11"/>
    </row>
    <row r="372" ht="14.25" customHeight="1">
      <c r="Q372" s="11"/>
    </row>
    <row r="373" ht="14.25" customHeight="1">
      <c r="Q373" s="11"/>
    </row>
    <row r="374" ht="14.25" customHeight="1">
      <c r="Q374" s="11"/>
    </row>
    <row r="375" ht="14.25" customHeight="1">
      <c r="Q375" s="11"/>
    </row>
    <row r="376" ht="14.25" customHeight="1">
      <c r="Q376" s="11"/>
    </row>
    <row r="377" ht="14.25" customHeight="1">
      <c r="Q377" s="11"/>
    </row>
    <row r="378" ht="14.25" customHeight="1">
      <c r="Q378" s="11"/>
    </row>
    <row r="379" ht="14.25" customHeight="1">
      <c r="Q379" s="11"/>
    </row>
    <row r="380" ht="14.25" customHeight="1">
      <c r="Q380" s="11"/>
    </row>
    <row r="381" ht="14.25" customHeight="1">
      <c r="Q381" s="11"/>
    </row>
    <row r="382" ht="14.25" customHeight="1">
      <c r="Q382" s="11"/>
    </row>
    <row r="383" ht="14.25" customHeight="1">
      <c r="Q383" s="11"/>
    </row>
    <row r="384" ht="14.25" customHeight="1">
      <c r="Q384" s="11"/>
    </row>
    <row r="385" ht="14.25" customHeight="1">
      <c r="Q385" s="11"/>
    </row>
    <row r="386" ht="14.25" customHeight="1">
      <c r="Q386" s="11"/>
    </row>
    <row r="387" ht="14.25" customHeight="1">
      <c r="Q387" s="11"/>
    </row>
    <row r="388" ht="14.25" customHeight="1">
      <c r="Q388" s="11"/>
    </row>
    <row r="389" ht="14.25" customHeight="1">
      <c r="Q389" s="11"/>
    </row>
    <row r="390" ht="14.25" customHeight="1">
      <c r="Q390" s="11"/>
    </row>
    <row r="391" ht="14.25" customHeight="1">
      <c r="Q391" s="11"/>
    </row>
    <row r="392" ht="14.25" customHeight="1">
      <c r="Q392" s="11"/>
    </row>
    <row r="393" ht="14.25" customHeight="1">
      <c r="Q393" s="11"/>
    </row>
    <row r="394" ht="14.25" customHeight="1">
      <c r="Q394" s="11"/>
    </row>
    <row r="395" ht="14.25" customHeight="1">
      <c r="Q395" s="11"/>
    </row>
    <row r="396" ht="14.25" customHeight="1">
      <c r="Q396" s="11"/>
    </row>
    <row r="397" ht="14.25" customHeight="1">
      <c r="Q397" s="11"/>
    </row>
    <row r="398" ht="14.25" customHeight="1">
      <c r="Q398" s="11"/>
    </row>
    <row r="399" ht="14.25" customHeight="1">
      <c r="Q399" s="11"/>
    </row>
    <row r="400" ht="14.25" customHeight="1">
      <c r="Q400" s="11"/>
    </row>
    <row r="401" ht="14.25" customHeight="1">
      <c r="Q401" s="11"/>
    </row>
    <row r="402" ht="14.25" customHeight="1">
      <c r="Q402" s="11"/>
    </row>
    <row r="403" ht="14.25" customHeight="1">
      <c r="Q403" s="11"/>
    </row>
    <row r="404" ht="14.25" customHeight="1">
      <c r="Q404" s="11"/>
    </row>
    <row r="405" ht="14.25" customHeight="1">
      <c r="Q405" s="11"/>
    </row>
    <row r="406" ht="14.25" customHeight="1">
      <c r="Q406" s="11"/>
    </row>
    <row r="407" ht="14.25" customHeight="1">
      <c r="Q407" s="11"/>
    </row>
    <row r="408" ht="14.25" customHeight="1">
      <c r="Q408" s="11"/>
    </row>
    <row r="409" ht="14.25" customHeight="1">
      <c r="Q409" s="11"/>
    </row>
    <row r="410" ht="14.25" customHeight="1">
      <c r="Q410" s="11"/>
    </row>
    <row r="411" ht="14.25" customHeight="1">
      <c r="Q411" s="11"/>
    </row>
    <row r="412" ht="14.25" customHeight="1">
      <c r="Q412" s="11"/>
    </row>
    <row r="413" ht="14.25" customHeight="1">
      <c r="Q413" s="11"/>
    </row>
    <row r="414" ht="14.25" customHeight="1">
      <c r="Q414" s="11"/>
    </row>
    <row r="415" ht="14.25" customHeight="1">
      <c r="Q415" s="11"/>
    </row>
    <row r="416" ht="14.25" customHeight="1">
      <c r="Q416" s="11"/>
    </row>
    <row r="417" ht="14.25" customHeight="1">
      <c r="Q417" s="11"/>
    </row>
    <row r="418" ht="14.25" customHeight="1">
      <c r="Q418" s="11"/>
    </row>
    <row r="419" ht="14.25" customHeight="1">
      <c r="Q419" s="11"/>
    </row>
    <row r="420" ht="14.25" customHeight="1">
      <c r="Q420" s="11"/>
    </row>
    <row r="421" ht="14.25" customHeight="1">
      <c r="Q421" s="11"/>
    </row>
    <row r="422" ht="14.25" customHeight="1">
      <c r="Q422" s="11"/>
    </row>
    <row r="423" ht="14.25" customHeight="1">
      <c r="Q423" s="11"/>
    </row>
    <row r="424" ht="14.25" customHeight="1">
      <c r="Q424" s="11"/>
    </row>
    <row r="425" ht="14.25" customHeight="1">
      <c r="Q425" s="11"/>
    </row>
    <row r="426" ht="14.25" customHeight="1">
      <c r="Q426" s="11"/>
    </row>
    <row r="427" ht="14.25" customHeight="1">
      <c r="Q427" s="11"/>
    </row>
    <row r="428" ht="14.25" customHeight="1">
      <c r="Q428" s="11"/>
    </row>
    <row r="429" ht="14.25" customHeight="1">
      <c r="Q429" s="11"/>
    </row>
    <row r="430" ht="14.25" customHeight="1">
      <c r="Q430" s="11"/>
    </row>
    <row r="431" ht="14.25" customHeight="1">
      <c r="Q431" s="11"/>
    </row>
    <row r="432" ht="14.25" customHeight="1">
      <c r="Q432" s="11"/>
    </row>
    <row r="433" ht="14.25" customHeight="1">
      <c r="Q433" s="11"/>
    </row>
    <row r="434" ht="14.25" customHeight="1">
      <c r="Q434" s="11"/>
    </row>
    <row r="435" ht="14.25" customHeight="1">
      <c r="Q435" s="11"/>
    </row>
    <row r="436" ht="14.25" customHeight="1">
      <c r="Q436" s="11"/>
    </row>
    <row r="437" ht="14.25" customHeight="1">
      <c r="Q437" s="11"/>
    </row>
    <row r="438" ht="14.25" customHeight="1">
      <c r="Q438" s="11"/>
    </row>
    <row r="439" ht="14.25" customHeight="1">
      <c r="Q439" s="11"/>
    </row>
    <row r="440" ht="14.25" customHeight="1">
      <c r="Q440" s="11"/>
    </row>
    <row r="441" ht="14.25" customHeight="1">
      <c r="Q441" s="11"/>
    </row>
    <row r="442" ht="14.25" customHeight="1">
      <c r="Q442" s="11"/>
    </row>
    <row r="443" ht="14.25" customHeight="1">
      <c r="Q443" s="11"/>
    </row>
    <row r="444" ht="14.25" customHeight="1">
      <c r="Q444" s="11"/>
    </row>
    <row r="445" ht="14.25" customHeight="1">
      <c r="Q445" s="11"/>
    </row>
    <row r="446" ht="14.25" customHeight="1">
      <c r="Q446" s="11"/>
    </row>
    <row r="447" ht="14.25" customHeight="1">
      <c r="Q447" s="11"/>
    </row>
    <row r="448" ht="14.25" customHeight="1">
      <c r="Q448" s="11"/>
    </row>
    <row r="449" ht="14.25" customHeight="1">
      <c r="Q449" s="11"/>
    </row>
    <row r="450" ht="14.25" customHeight="1">
      <c r="Q450" s="11"/>
    </row>
    <row r="451" ht="14.25" customHeight="1">
      <c r="Q451" s="11"/>
    </row>
    <row r="452" ht="14.25" customHeight="1">
      <c r="Q452" s="11"/>
    </row>
    <row r="453" ht="14.25" customHeight="1">
      <c r="Q453" s="11"/>
    </row>
    <row r="454" ht="14.25" customHeight="1">
      <c r="Q454" s="11"/>
    </row>
    <row r="455" ht="14.25" customHeight="1">
      <c r="Q455" s="11"/>
    </row>
    <row r="456" ht="14.25" customHeight="1">
      <c r="Q456" s="11"/>
    </row>
    <row r="457" ht="14.25" customHeight="1">
      <c r="Q457" s="11"/>
    </row>
    <row r="458" ht="14.25" customHeight="1">
      <c r="Q458" s="11"/>
    </row>
    <row r="459" ht="14.25" customHeight="1">
      <c r="Q459" s="11"/>
    </row>
    <row r="460" ht="14.25" customHeight="1">
      <c r="Q460" s="11"/>
    </row>
    <row r="461" ht="14.25" customHeight="1">
      <c r="Q461" s="11"/>
    </row>
    <row r="462" ht="14.25" customHeight="1">
      <c r="Q462" s="11"/>
    </row>
    <row r="463" ht="14.25" customHeight="1">
      <c r="Q463" s="11"/>
    </row>
    <row r="464" ht="14.25" customHeight="1">
      <c r="Q464" s="11"/>
    </row>
    <row r="465" ht="14.25" customHeight="1">
      <c r="Q465" s="11"/>
    </row>
    <row r="466" ht="14.25" customHeight="1">
      <c r="Q466" s="11"/>
    </row>
    <row r="467" ht="14.25" customHeight="1">
      <c r="Q467" s="11"/>
    </row>
    <row r="468" ht="14.25" customHeight="1">
      <c r="Q468" s="11"/>
    </row>
    <row r="469" ht="14.25" customHeight="1">
      <c r="Q469" s="11"/>
    </row>
    <row r="470" ht="14.25" customHeight="1">
      <c r="Q470" s="11"/>
    </row>
    <row r="471" ht="14.25" customHeight="1">
      <c r="Q471" s="11"/>
    </row>
    <row r="472" ht="14.25" customHeight="1">
      <c r="Q472" s="11"/>
    </row>
    <row r="473" ht="14.25" customHeight="1">
      <c r="Q473" s="11"/>
    </row>
    <row r="474" ht="14.25" customHeight="1">
      <c r="Q474" s="11"/>
    </row>
    <row r="475" ht="14.25" customHeight="1">
      <c r="Q475" s="11"/>
    </row>
    <row r="476" ht="14.25" customHeight="1">
      <c r="Q476" s="11"/>
    </row>
    <row r="477" ht="14.25" customHeight="1">
      <c r="Q477" s="11"/>
    </row>
    <row r="478" ht="14.25" customHeight="1">
      <c r="Q478" s="11"/>
    </row>
    <row r="479" ht="14.25" customHeight="1">
      <c r="Q479" s="11"/>
    </row>
    <row r="480" ht="14.25" customHeight="1">
      <c r="Q480" s="11"/>
    </row>
    <row r="481" ht="14.25" customHeight="1">
      <c r="Q481" s="11"/>
    </row>
    <row r="482" ht="14.25" customHeight="1">
      <c r="Q482" s="11"/>
    </row>
    <row r="483" ht="14.25" customHeight="1">
      <c r="Q483" s="11"/>
    </row>
    <row r="484" ht="14.25" customHeight="1">
      <c r="Q484" s="11"/>
    </row>
    <row r="485" ht="14.25" customHeight="1">
      <c r="Q485" s="11"/>
    </row>
    <row r="486" ht="14.25" customHeight="1">
      <c r="Q486" s="11"/>
    </row>
    <row r="487" ht="14.25" customHeight="1">
      <c r="Q487" s="11"/>
    </row>
    <row r="488" ht="14.25" customHeight="1">
      <c r="Q488" s="11"/>
    </row>
    <row r="489" ht="14.25" customHeight="1">
      <c r="Q489" s="11"/>
    </row>
    <row r="490" ht="14.25" customHeight="1">
      <c r="Q490" s="11"/>
    </row>
    <row r="491" ht="14.25" customHeight="1">
      <c r="Q491" s="11"/>
    </row>
    <row r="492" ht="14.25" customHeight="1">
      <c r="Q492" s="11"/>
    </row>
    <row r="493" ht="14.25" customHeight="1">
      <c r="Q493" s="11"/>
    </row>
    <row r="494" ht="14.25" customHeight="1">
      <c r="Q494" s="11"/>
    </row>
    <row r="495" ht="14.25" customHeight="1">
      <c r="Q495" s="11"/>
    </row>
    <row r="496" ht="14.25" customHeight="1">
      <c r="Q496" s="11"/>
    </row>
    <row r="497" ht="14.25" customHeight="1">
      <c r="Q497" s="11"/>
    </row>
    <row r="498" ht="14.25" customHeight="1">
      <c r="Q498" s="11"/>
    </row>
    <row r="499" ht="14.25" customHeight="1">
      <c r="Q499" s="11"/>
    </row>
    <row r="500" ht="14.25" customHeight="1">
      <c r="Q500" s="11"/>
    </row>
    <row r="501" ht="14.25" customHeight="1">
      <c r="Q501" s="11"/>
    </row>
    <row r="502" ht="14.25" customHeight="1">
      <c r="Q502" s="11"/>
    </row>
    <row r="503" ht="14.25" customHeight="1">
      <c r="Q503" s="11"/>
    </row>
    <row r="504" ht="14.25" customHeight="1">
      <c r="Q504" s="11"/>
    </row>
    <row r="505" ht="14.25" customHeight="1">
      <c r="Q505" s="11"/>
    </row>
    <row r="506" ht="14.25" customHeight="1">
      <c r="Q506" s="11"/>
    </row>
    <row r="507" ht="14.25" customHeight="1">
      <c r="Q507" s="11"/>
    </row>
    <row r="508" ht="14.25" customHeight="1">
      <c r="Q508" s="11"/>
    </row>
    <row r="509" ht="14.25" customHeight="1">
      <c r="Q509" s="11"/>
    </row>
    <row r="510" ht="14.25" customHeight="1">
      <c r="Q510" s="11"/>
    </row>
    <row r="511" ht="14.25" customHeight="1">
      <c r="Q511" s="11"/>
    </row>
    <row r="512" ht="14.25" customHeight="1">
      <c r="Q512" s="11"/>
    </row>
    <row r="513" ht="14.25" customHeight="1">
      <c r="Q513" s="11"/>
    </row>
    <row r="514" ht="14.25" customHeight="1">
      <c r="Q514" s="11"/>
    </row>
    <row r="515" ht="14.25" customHeight="1">
      <c r="Q515" s="11"/>
    </row>
    <row r="516" ht="14.25" customHeight="1">
      <c r="Q516" s="11"/>
    </row>
    <row r="517" ht="14.25" customHeight="1">
      <c r="Q517" s="11"/>
    </row>
    <row r="518" ht="14.25" customHeight="1">
      <c r="Q518" s="11"/>
    </row>
    <row r="519" ht="14.25" customHeight="1">
      <c r="Q519" s="11"/>
    </row>
    <row r="520" ht="14.25" customHeight="1">
      <c r="Q520" s="11"/>
    </row>
    <row r="521" ht="14.25" customHeight="1">
      <c r="Q521" s="11"/>
    </row>
    <row r="522" ht="14.25" customHeight="1">
      <c r="Q522" s="11"/>
    </row>
    <row r="523" ht="14.25" customHeight="1">
      <c r="Q523" s="11"/>
    </row>
    <row r="524" ht="14.25" customHeight="1">
      <c r="Q524" s="11"/>
    </row>
    <row r="525" ht="14.25" customHeight="1">
      <c r="Q525" s="11"/>
    </row>
    <row r="526" ht="14.25" customHeight="1">
      <c r="Q526" s="11"/>
    </row>
    <row r="527" ht="14.25" customHeight="1">
      <c r="Q527" s="11"/>
    </row>
    <row r="528" ht="14.25" customHeight="1">
      <c r="Q528" s="11"/>
    </row>
    <row r="529" ht="14.25" customHeight="1">
      <c r="Q529" s="11"/>
    </row>
    <row r="530" ht="14.25" customHeight="1">
      <c r="Q530" s="11"/>
    </row>
    <row r="531" ht="14.25" customHeight="1">
      <c r="Q531" s="11"/>
    </row>
    <row r="532" ht="14.25" customHeight="1">
      <c r="Q532" s="11"/>
    </row>
    <row r="533" ht="14.25" customHeight="1">
      <c r="Q533" s="11"/>
    </row>
    <row r="534" ht="14.25" customHeight="1">
      <c r="Q534" s="11"/>
    </row>
    <row r="535" ht="14.25" customHeight="1">
      <c r="Q535" s="11"/>
    </row>
    <row r="536" ht="14.25" customHeight="1">
      <c r="Q536" s="11"/>
    </row>
    <row r="537" ht="14.25" customHeight="1">
      <c r="Q537" s="11"/>
    </row>
    <row r="538" ht="14.25" customHeight="1">
      <c r="Q538" s="11"/>
    </row>
    <row r="539" ht="14.25" customHeight="1">
      <c r="Q539" s="11"/>
    </row>
    <row r="540" ht="14.25" customHeight="1">
      <c r="Q540" s="11"/>
    </row>
    <row r="541" ht="14.25" customHeight="1">
      <c r="Q541" s="11"/>
    </row>
    <row r="542" ht="14.25" customHeight="1">
      <c r="Q542" s="11"/>
    </row>
    <row r="543" ht="14.25" customHeight="1">
      <c r="Q543" s="11"/>
    </row>
    <row r="544" ht="14.25" customHeight="1">
      <c r="Q544" s="11"/>
    </row>
    <row r="545" ht="14.25" customHeight="1">
      <c r="Q545" s="11"/>
    </row>
    <row r="546" ht="14.25" customHeight="1">
      <c r="Q546" s="11"/>
    </row>
    <row r="547" ht="14.25" customHeight="1">
      <c r="Q547" s="11"/>
    </row>
    <row r="548" ht="14.25" customHeight="1">
      <c r="Q548" s="11"/>
    </row>
    <row r="549" ht="14.25" customHeight="1">
      <c r="Q549" s="11"/>
    </row>
    <row r="550" ht="14.25" customHeight="1">
      <c r="Q550" s="11"/>
    </row>
    <row r="551" ht="14.25" customHeight="1">
      <c r="Q551" s="11"/>
    </row>
    <row r="552" ht="14.25" customHeight="1">
      <c r="Q552" s="11"/>
    </row>
    <row r="553" ht="14.25" customHeight="1">
      <c r="Q553" s="11"/>
    </row>
    <row r="554" ht="14.25" customHeight="1">
      <c r="Q554" s="11"/>
    </row>
    <row r="555" ht="14.25" customHeight="1">
      <c r="Q555" s="11"/>
    </row>
    <row r="556" ht="14.25" customHeight="1">
      <c r="Q556" s="11"/>
    </row>
    <row r="557" ht="14.25" customHeight="1">
      <c r="Q557" s="11"/>
    </row>
    <row r="558" ht="14.25" customHeight="1">
      <c r="Q558" s="11"/>
    </row>
    <row r="559" ht="14.25" customHeight="1">
      <c r="Q559" s="11"/>
    </row>
    <row r="560" ht="14.25" customHeight="1">
      <c r="Q560" s="11"/>
    </row>
    <row r="561" ht="14.25" customHeight="1">
      <c r="Q561" s="11"/>
    </row>
    <row r="562" ht="14.25" customHeight="1">
      <c r="Q562" s="11"/>
    </row>
    <row r="563" ht="14.25" customHeight="1">
      <c r="Q563" s="11"/>
    </row>
    <row r="564" ht="14.25" customHeight="1">
      <c r="Q564" s="11"/>
    </row>
    <row r="565" ht="14.25" customHeight="1">
      <c r="Q565" s="11"/>
    </row>
    <row r="566" ht="14.25" customHeight="1">
      <c r="Q566" s="11"/>
    </row>
    <row r="567" ht="14.25" customHeight="1">
      <c r="Q567" s="11"/>
    </row>
    <row r="568" ht="14.25" customHeight="1">
      <c r="Q568" s="11"/>
    </row>
    <row r="569" ht="14.25" customHeight="1">
      <c r="Q569" s="11"/>
    </row>
    <row r="570" ht="14.25" customHeight="1">
      <c r="Q570" s="11"/>
    </row>
    <row r="571" ht="14.25" customHeight="1">
      <c r="Q571" s="11"/>
    </row>
    <row r="572" ht="14.25" customHeight="1">
      <c r="Q572" s="11"/>
    </row>
    <row r="573" ht="14.25" customHeight="1">
      <c r="Q573" s="11"/>
    </row>
    <row r="574" ht="14.25" customHeight="1">
      <c r="Q574" s="11"/>
    </row>
    <row r="575" ht="14.25" customHeight="1">
      <c r="Q575" s="11"/>
    </row>
    <row r="576" ht="14.25" customHeight="1">
      <c r="Q576" s="11"/>
    </row>
    <row r="577" ht="14.25" customHeight="1">
      <c r="Q577" s="11"/>
    </row>
    <row r="578" ht="14.25" customHeight="1">
      <c r="Q578" s="11"/>
    </row>
    <row r="579" ht="14.25" customHeight="1">
      <c r="Q579" s="11"/>
    </row>
    <row r="580" ht="14.25" customHeight="1">
      <c r="Q580" s="11"/>
    </row>
    <row r="581" ht="14.25" customHeight="1">
      <c r="Q581" s="11"/>
    </row>
    <row r="582" ht="14.25" customHeight="1">
      <c r="Q582" s="11"/>
    </row>
    <row r="583" ht="14.25" customHeight="1">
      <c r="Q583" s="11"/>
    </row>
    <row r="584" ht="14.25" customHeight="1">
      <c r="Q584" s="11"/>
    </row>
    <row r="585" ht="14.25" customHeight="1">
      <c r="Q585" s="11"/>
    </row>
    <row r="586" ht="14.25" customHeight="1">
      <c r="Q586" s="11"/>
    </row>
    <row r="587" ht="14.25" customHeight="1">
      <c r="Q587" s="11"/>
    </row>
    <row r="588" ht="14.25" customHeight="1">
      <c r="Q588" s="11"/>
    </row>
    <row r="589" ht="14.25" customHeight="1">
      <c r="Q589" s="11"/>
    </row>
    <row r="590" ht="14.25" customHeight="1">
      <c r="Q590" s="11"/>
    </row>
    <row r="591" ht="14.25" customHeight="1">
      <c r="Q591" s="11"/>
    </row>
    <row r="592" ht="14.25" customHeight="1">
      <c r="Q592" s="11"/>
    </row>
    <row r="593" ht="14.25" customHeight="1">
      <c r="Q593" s="11"/>
    </row>
    <row r="594" ht="14.25" customHeight="1">
      <c r="Q594" s="11"/>
    </row>
    <row r="595" ht="14.25" customHeight="1">
      <c r="Q595" s="11"/>
    </row>
    <row r="596" ht="14.25" customHeight="1">
      <c r="Q596" s="11"/>
    </row>
    <row r="597" ht="14.25" customHeight="1">
      <c r="Q597" s="11"/>
    </row>
    <row r="598" ht="14.25" customHeight="1">
      <c r="Q598" s="11"/>
    </row>
    <row r="599" ht="14.25" customHeight="1">
      <c r="Q599" s="11"/>
    </row>
    <row r="600" ht="14.25" customHeight="1">
      <c r="Q600" s="11"/>
    </row>
    <row r="601" ht="14.25" customHeight="1">
      <c r="Q601" s="11"/>
    </row>
    <row r="602" ht="14.25" customHeight="1">
      <c r="Q602" s="11"/>
    </row>
    <row r="603" ht="14.25" customHeight="1">
      <c r="Q603" s="11"/>
    </row>
    <row r="604" ht="14.25" customHeight="1">
      <c r="Q604" s="11"/>
    </row>
    <row r="605" ht="14.25" customHeight="1">
      <c r="Q605" s="11"/>
    </row>
    <row r="606" ht="14.25" customHeight="1">
      <c r="Q606" s="11"/>
    </row>
    <row r="607" ht="14.25" customHeight="1">
      <c r="Q607" s="11"/>
    </row>
    <row r="608" ht="14.25" customHeight="1">
      <c r="Q608" s="11"/>
    </row>
    <row r="609" ht="14.25" customHeight="1">
      <c r="Q609" s="11"/>
    </row>
    <row r="610" ht="14.25" customHeight="1">
      <c r="Q610" s="11"/>
    </row>
    <row r="611" ht="14.25" customHeight="1">
      <c r="Q611" s="11"/>
    </row>
    <row r="612" ht="14.25" customHeight="1">
      <c r="Q612" s="11"/>
    </row>
    <row r="613" ht="14.25" customHeight="1">
      <c r="Q613" s="11"/>
    </row>
    <row r="614" ht="14.25" customHeight="1">
      <c r="Q614" s="11"/>
    </row>
    <row r="615" ht="14.25" customHeight="1">
      <c r="Q615" s="11"/>
    </row>
    <row r="616" ht="14.25" customHeight="1">
      <c r="Q616" s="11"/>
    </row>
    <row r="617" ht="14.25" customHeight="1">
      <c r="Q617" s="11"/>
    </row>
    <row r="618" ht="14.25" customHeight="1">
      <c r="Q618" s="11"/>
    </row>
    <row r="619" ht="14.25" customHeight="1">
      <c r="Q619" s="11"/>
    </row>
    <row r="620" ht="14.25" customHeight="1">
      <c r="Q620" s="11"/>
    </row>
    <row r="621" ht="14.25" customHeight="1">
      <c r="Q621" s="11"/>
    </row>
    <row r="622" ht="14.25" customHeight="1">
      <c r="Q622" s="11"/>
    </row>
    <row r="623" ht="14.25" customHeight="1">
      <c r="Q623" s="11"/>
    </row>
    <row r="624" ht="14.25" customHeight="1">
      <c r="Q624" s="11"/>
    </row>
    <row r="625" ht="14.25" customHeight="1">
      <c r="Q625" s="11"/>
    </row>
    <row r="626" ht="14.25" customHeight="1">
      <c r="Q626" s="11"/>
    </row>
    <row r="627" ht="14.25" customHeight="1">
      <c r="Q627" s="11"/>
    </row>
    <row r="628" ht="14.25" customHeight="1">
      <c r="Q628" s="11"/>
    </row>
    <row r="629" ht="14.25" customHeight="1">
      <c r="Q629" s="11"/>
    </row>
    <row r="630" ht="14.25" customHeight="1">
      <c r="Q630" s="11"/>
    </row>
    <row r="631" ht="14.25" customHeight="1">
      <c r="Q631" s="11"/>
    </row>
    <row r="632" ht="14.25" customHeight="1">
      <c r="Q632" s="11"/>
    </row>
    <row r="633" ht="14.25" customHeight="1">
      <c r="Q633" s="11"/>
    </row>
    <row r="634" ht="14.25" customHeight="1">
      <c r="Q634" s="11"/>
    </row>
    <row r="635" ht="14.25" customHeight="1">
      <c r="Q635" s="11"/>
    </row>
    <row r="636" ht="14.25" customHeight="1">
      <c r="Q636" s="11"/>
    </row>
    <row r="637" ht="14.25" customHeight="1">
      <c r="Q637" s="11"/>
    </row>
    <row r="638" ht="14.25" customHeight="1">
      <c r="Q638" s="11"/>
    </row>
    <row r="639" ht="14.25" customHeight="1">
      <c r="Q639" s="11"/>
    </row>
    <row r="640" ht="14.25" customHeight="1">
      <c r="Q640" s="11"/>
    </row>
    <row r="641" ht="14.25" customHeight="1">
      <c r="Q641" s="11"/>
    </row>
    <row r="642" ht="14.25" customHeight="1">
      <c r="Q642" s="11"/>
    </row>
    <row r="643" ht="14.25" customHeight="1">
      <c r="Q643" s="11"/>
    </row>
    <row r="644" ht="14.25" customHeight="1">
      <c r="Q644" s="11"/>
    </row>
    <row r="645" ht="14.25" customHeight="1">
      <c r="Q645" s="11"/>
    </row>
    <row r="646" ht="14.25" customHeight="1">
      <c r="Q646" s="11"/>
    </row>
    <row r="647" ht="14.25" customHeight="1">
      <c r="Q647" s="11"/>
    </row>
    <row r="648" ht="14.25" customHeight="1">
      <c r="Q648" s="11"/>
    </row>
    <row r="649" ht="14.25" customHeight="1">
      <c r="Q649" s="11"/>
    </row>
    <row r="650" ht="14.25" customHeight="1">
      <c r="Q650" s="11"/>
    </row>
    <row r="651" ht="14.25" customHeight="1">
      <c r="Q651" s="11"/>
    </row>
    <row r="652" ht="14.25" customHeight="1">
      <c r="Q652" s="11"/>
    </row>
    <row r="653" ht="14.25" customHeight="1">
      <c r="Q653" s="11"/>
    </row>
    <row r="654" ht="14.25" customHeight="1">
      <c r="Q654" s="11"/>
    </row>
    <row r="655" ht="14.25" customHeight="1">
      <c r="Q655" s="11"/>
    </row>
    <row r="656" ht="14.25" customHeight="1">
      <c r="Q656" s="11"/>
    </row>
    <row r="657" ht="14.25" customHeight="1">
      <c r="Q657" s="11"/>
    </row>
    <row r="658" ht="14.25" customHeight="1">
      <c r="Q658" s="11"/>
    </row>
    <row r="659" ht="14.25" customHeight="1">
      <c r="Q659" s="11"/>
    </row>
    <row r="660" ht="14.25" customHeight="1">
      <c r="Q660" s="11"/>
    </row>
    <row r="661" ht="14.25" customHeight="1">
      <c r="Q661" s="11"/>
    </row>
    <row r="662" ht="14.25" customHeight="1">
      <c r="Q662" s="11"/>
    </row>
    <row r="663" ht="14.25" customHeight="1">
      <c r="Q663" s="11"/>
    </row>
    <row r="664" ht="14.25" customHeight="1">
      <c r="Q664" s="11"/>
    </row>
    <row r="665" ht="14.25" customHeight="1">
      <c r="Q665" s="11"/>
    </row>
    <row r="666" ht="14.25" customHeight="1">
      <c r="Q666" s="11"/>
    </row>
    <row r="667" ht="14.25" customHeight="1">
      <c r="Q667" s="11"/>
    </row>
    <row r="668" ht="14.25" customHeight="1">
      <c r="Q668" s="11"/>
    </row>
    <row r="669" ht="14.25" customHeight="1">
      <c r="Q669" s="11"/>
    </row>
    <row r="670" ht="14.25" customHeight="1">
      <c r="Q670" s="11"/>
    </row>
    <row r="671" ht="14.25" customHeight="1">
      <c r="Q671" s="11"/>
    </row>
    <row r="672" ht="14.25" customHeight="1">
      <c r="Q672" s="11"/>
    </row>
    <row r="673" ht="14.25" customHeight="1">
      <c r="Q673" s="11"/>
    </row>
    <row r="674" ht="14.25" customHeight="1">
      <c r="Q674" s="11"/>
    </row>
    <row r="675" ht="14.25" customHeight="1">
      <c r="Q675" s="11"/>
    </row>
    <row r="676" ht="14.25" customHeight="1">
      <c r="Q676" s="11"/>
    </row>
    <row r="677" ht="14.25" customHeight="1">
      <c r="Q677" s="11"/>
    </row>
    <row r="678" ht="14.25" customHeight="1">
      <c r="Q678" s="11"/>
    </row>
    <row r="679" ht="14.25" customHeight="1">
      <c r="Q679" s="11"/>
    </row>
    <row r="680" ht="14.25" customHeight="1">
      <c r="Q680" s="11"/>
    </row>
    <row r="681" ht="14.25" customHeight="1">
      <c r="Q681" s="11"/>
    </row>
    <row r="682" ht="14.25" customHeight="1">
      <c r="Q682" s="11"/>
    </row>
    <row r="683" ht="14.25" customHeight="1">
      <c r="Q683" s="11"/>
    </row>
    <row r="684" ht="14.25" customHeight="1">
      <c r="Q684" s="11"/>
    </row>
    <row r="685" ht="14.25" customHeight="1">
      <c r="Q685" s="11"/>
    </row>
    <row r="686" ht="14.25" customHeight="1">
      <c r="Q686" s="11"/>
    </row>
    <row r="687" ht="14.25" customHeight="1">
      <c r="Q687" s="11"/>
    </row>
    <row r="688" ht="14.25" customHeight="1">
      <c r="Q688" s="11"/>
    </row>
    <row r="689" ht="14.25" customHeight="1">
      <c r="Q689" s="11"/>
    </row>
    <row r="690" ht="14.25" customHeight="1">
      <c r="Q690" s="11"/>
    </row>
    <row r="691" ht="14.25" customHeight="1">
      <c r="Q691" s="11"/>
    </row>
    <row r="692" ht="14.25" customHeight="1">
      <c r="Q692" s="11"/>
    </row>
    <row r="693" ht="14.25" customHeight="1">
      <c r="Q693" s="11"/>
    </row>
    <row r="694" ht="14.25" customHeight="1">
      <c r="Q694" s="11"/>
    </row>
    <row r="695" ht="14.25" customHeight="1">
      <c r="Q695" s="11"/>
    </row>
    <row r="696" ht="14.25" customHeight="1">
      <c r="Q696" s="11"/>
    </row>
    <row r="697" ht="14.25" customHeight="1">
      <c r="Q697" s="11"/>
    </row>
    <row r="698" ht="14.25" customHeight="1">
      <c r="Q698" s="11"/>
    </row>
    <row r="699" ht="14.25" customHeight="1">
      <c r="Q699" s="11"/>
    </row>
    <row r="700" ht="14.25" customHeight="1">
      <c r="Q700" s="11"/>
    </row>
    <row r="701" ht="14.25" customHeight="1">
      <c r="Q701" s="11"/>
    </row>
    <row r="702" ht="14.25" customHeight="1">
      <c r="Q702" s="11"/>
    </row>
    <row r="703" ht="14.25" customHeight="1">
      <c r="Q703" s="11"/>
    </row>
    <row r="704" ht="14.25" customHeight="1">
      <c r="Q704" s="11"/>
    </row>
    <row r="705" ht="14.25" customHeight="1">
      <c r="Q705" s="11"/>
    </row>
    <row r="706" ht="14.25" customHeight="1">
      <c r="Q706" s="11"/>
    </row>
    <row r="707" ht="14.25" customHeight="1">
      <c r="Q707" s="11"/>
    </row>
    <row r="708" ht="14.25" customHeight="1">
      <c r="Q708" s="11"/>
    </row>
    <row r="709" ht="14.25" customHeight="1">
      <c r="Q709" s="11"/>
    </row>
    <row r="710" ht="14.25" customHeight="1">
      <c r="Q710" s="11"/>
    </row>
    <row r="711" ht="14.25" customHeight="1">
      <c r="Q711" s="11"/>
    </row>
    <row r="712" ht="14.25" customHeight="1">
      <c r="Q712" s="11"/>
    </row>
    <row r="713" ht="14.25" customHeight="1">
      <c r="Q713" s="11"/>
    </row>
    <row r="714" ht="14.25" customHeight="1">
      <c r="Q714" s="11"/>
    </row>
    <row r="715" ht="14.25" customHeight="1">
      <c r="Q715" s="11"/>
    </row>
    <row r="716" ht="14.25" customHeight="1">
      <c r="Q716" s="11"/>
    </row>
    <row r="717" ht="14.25" customHeight="1">
      <c r="Q717" s="11"/>
    </row>
    <row r="718" ht="14.25" customHeight="1">
      <c r="Q718" s="11"/>
    </row>
    <row r="719" ht="14.25" customHeight="1">
      <c r="Q719" s="11"/>
    </row>
    <row r="720" ht="14.25" customHeight="1">
      <c r="Q720" s="11"/>
    </row>
    <row r="721" ht="14.25" customHeight="1">
      <c r="Q721" s="11"/>
    </row>
    <row r="722" ht="14.25" customHeight="1">
      <c r="Q722" s="11"/>
    </row>
    <row r="723" ht="14.25" customHeight="1">
      <c r="Q723" s="11"/>
    </row>
    <row r="724" ht="14.25" customHeight="1">
      <c r="Q724" s="11"/>
    </row>
    <row r="725" ht="14.25" customHeight="1">
      <c r="Q725" s="11"/>
    </row>
    <row r="726" ht="14.25" customHeight="1">
      <c r="Q726" s="11"/>
    </row>
    <row r="727" ht="14.25" customHeight="1">
      <c r="Q727" s="11"/>
    </row>
    <row r="728" ht="14.25" customHeight="1">
      <c r="Q728" s="11"/>
    </row>
    <row r="729" ht="14.25" customHeight="1">
      <c r="Q729" s="11"/>
    </row>
    <row r="730" ht="14.25" customHeight="1">
      <c r="Q730" s="11"/>
    </row>
    <row r="731" ht="14.25" customHeight="1">
      <c r="Q731" s="11"/>
    </row>
    <row r="732" ht="14.25" customHeight="1">
      <c r="Q732" s="11"/>
    </row>
    <row r="733" ht="14.25" customHeight="1">
      <c r="Q733" s="11"/>
    </row>
    <row r="734" ht="14.25" customHeight="1">
      <c r="Q734" s="11"/>
    </row>
    <row r="735" ht="14.25" customHeight="1">
      <c r="Q735" s="11"/>
    </row>
    <row r="736" ht="14.25" customHeight="1">
      <c r="Q736" s="11"/>
    </row>
    <row r="737" ht="14.25" customHeight="1">
      <c r="Q737" s="11"/>
    </row>
    <row r="738" ht="14.25" customHeight="1">
      <c r="Q738" s="11"/>
    </row>
    <row r="739" ht="14.25" customHeight="1">
      <c r="Q739" s="11"/>
    </row>
    <row r="740" ht="14.25" customHeight="1">
      <c r="Q740" s="11"/>
    </row>
    <row r="741" ht="14.25" customHeight="1">
      <c r="Q741" s="11"/>
    </row>
    <row r="742" ht="14.25" customHeight="1">
      <c r="Q742" s="11"/>
    </row>
    <row r="743" ht="14.25" customHeight="1">
      <c r="Q743" s="11"/>
    </row>
    <row r="744" ht="14.25" customHeight="1">
      <c r="Q744" s="11"/>
    </row>
    <row r="745" ht="14.25" customHeight="1">
      <c r="Q745" s="11"/>
    </row>
    <row r="746" ht="14.25" customHeight="1">
      <c r="Q746" s="11"/>
    </row>
    <row r="747" ht="14.25" customHeight="1">
      <c r="Q747" s="11"/>
    </row>
    <row r="748" ht="14.25" customHeight="1">
      <c r="Q748" s="11"/>
    </row>
    <row r="749" ht="14.25" customHeight="1">
      <c r="Q749" s="11"/>
    </row>
    <row r="750" ht="14.25" customHeight="1">
      <c r="Q750" s="11"/>
    </row>
    <row r="751" ht="14.25" customHeight="1">
      <c r="Q751" s="11"/>
    </row>
    <row r="752" ht="14.25" customHeight="1">
      <c r="Q752" s="11"/>
    </row>
    <row r="753" ht="14.25" customHeight="1">
      <c r="Q753" s="11"/>
    </row>
    <row r="754" ht="14.25" customHeight="1">
      <c r="Q754" s="11"/>
    </row>
    <row r="755" ht="14.25" customHeight="1">
      <c r="Q755" s="11"/>
    </row>
    <row r="756" ht="14.25" customHeight="1">
      <c r="Q756" s="11"/>
    </row>
    <row r="757" ht="14.25" customHeight="1">
      <c r="Q757" s="11"/>
    </row>
    <row r="758" ht="14.25" customHeight="1">
      <c r="Q758" s="11"/>
    </row>
    <row r="759" ht="14.25" customHeight="1">
      <c r="Q759" s="11"/>
    </row>
    <row r="760" ht="14.25" customHeight="1">
      <c r="Q760" s="11"/>
    </row>
    <row r="761" ht="14.25" customHeight="1">
      <c r="Q761" s="11"/>
    </row>
    <row r="762" ht="14.25" customHeight="1">
      <c r="Q762" s="11"/>
    </row>
    <row r="763" ht="14.25" customHeight="1">
      <c r="Q763" s="11"/>
    </row>
    <row r="764" ht="14.25" customHeight="1">
      <c r="Q764" s="11"/>
    </row>
    <row r="765" ht="14.25" customHeight="1">
      <c r="Q765" s="11"/>
    </row>
    <row r="766" ht="14.25" customHeight="1">
      <c r="Q766" s="11"/>
    </row>
    <row r="767" ht="14.25" customHeight="1">
      <c r="Q767" s="11"/>
    </row>
    <row r="768" ht="14.25" customHeight="1">
      <c r="Q768" s="11"/>
    </row>
    <row r="769" ht="14.25" customHeight="1">
      <c r="Q769" s="11"/>
    </row>
    <row r="770" ht="14.25" customHeight="1">
      <c r="Q770" s="11"/>
    </row>
    <row r="771" ht="14.25" customHeight="1">
      <c r="Q771" s="11"/>
    </row>
    <row r="772" ht="14.25" customHeight="1">
      <c r="Q772" s="11"/>
    </row>
    <row r="773" ht="14.25" customHeight="1">
      <c r="Q773" s="11"/>
    </row>
    <row r="774" ht="14.25" customHeight="1">
      <c r="Q774" s="11"/>
    </row>
    <row r="775" ht="14.25" customHeight="1">
      <c r="Q775" s="11"/>
    </row>
    <row r="776" ht="14.25" customHeight="1">
      <c r="Q776" s="11"/>
    </row>
    <row r="777" ht="14.25" customHeight="1">
      <c r="Q777" s="11"/>
    </row>
    <row r="778" ht="14.25" customHeight="1">
      <c r="Q778" s="11"/>
    </row>
    <row r="779" ht="14.25" customHeight="1">
      <c r="Q779" s="11"/>
    </row>
    <row r="780" ht="14.25" customHeight="1">
      <c r="Q780" s="11"/>
    </row>
    <row r="781" ht="14.25" customHeight="1">
      <c r="Q781" s="11"/>
    </row>
    <row r="782" ht="14.25" customHeight="1">
      <c r="Q782" s="11"/>
    </row>
    <row r="783" ht="14.25" customHeight="1">
      <c r="Q783" s="11"/>
    </row>
    <row r="784" ht="14.25" customHeight="1">
      <c r="Q784" s="11"/>
    </row>
    <row r="785" ht="14.25" customHeight="1">
      <c r="Q785" s="11"/>
    </row>
    <row r="786" ht="14.25" customHeight="1">
      <c r="Q786" s="11"/>
    </row>
    <row r="787" ht="14.25" customHeight="1">
      <c r="Q787" s="11"/>
    </row>
    <row r="788" ht="14.25" customHeight="1">
      <c r="Q788" s="11"/>
    </row>
    <row r="789" ht="14.25" customHeight="1">
      <c r="Q789" s="11"/>
    </row>
    <row r="790" ht="14.25" customHeight="1">
      <c r="Q790" s="11"/>
    </row>
    <row r="791" ht="14.25" customHeight="1">
      <c r="Q791" s="11"/>
    </row>
    <row r="792" ht="14.25" customHeight="1">
      <c r="Q792" s="11"/>
    </row>
    <row r="793" ht="14.25" customHeight="1">
      <c r="Q793" s="11"/>
    </row>
    <row r="794" ht="14.25" customHeight="1">
      <c r="Q794" s="11"/>
    </row>
    <row r="795" ht="14.25" customHeight="1">
      <c r="Q795" s="11"/>
    </row>
    <row r="796" ht="14.25" customHeight="1">
      <c r="Q796" s="11"/>
    </row>
    <row r="797" ht="14.25" customHeight="1">
      <c r="Q797" s="11"/>
    </row>
    <row r="798" ht="14.25" customHeight="1">
      <c r="Q798" s="11"/>
    </row>
    <row r="799" ht="14.25" customHeight="1">
      <c r="Q799" s="11"/>
    </row>
    <row r="800" ht="14.25" customHeight="1">
      <c r="Q800" s="11"/>
    </row>
    <row r="801" ht="14.25" customHeight="1">
      <c r="Q801" s="11"/>
    </row>
    <row r="802" ht="14.25" customHeight="1">
      <c r="Q802" s="11"/>
    </row>
    <row r="803" ht="14.25" customHeight="1">
      <c r="Q803" s="11"/>
    </row>
    <row r="804" ht="14.25" customHeight="1">
      <c r="Q804" s="11"/>
    </row>
    <row r="805" ht="14.25" customHeight="1">
      <c r="Q805" s="11"/>
    </row>
    <row r="806" ht="14.25" customHeight="1">
      <c r="Q806" s="11"/>
    </row>
    <row r="807" ht="14.25" customHeight="1">
      <c r="Q807" s="11"/>
    </row>
    <row r="808" ht="14.25" customHeight="1">
      <c r="Q808" s="11"/>
    </row>
    <row r="809" ht="14.25" customHeight="1">
      <c r="Q809" s="11"/>
    </row>
    <row r="810" ht="14.25" customHeight="1">
      <c r="Q810" s="11"/>
    </row>
    <row r="811" ht="14.25" customHeight="1">
      <c r="Q811" s="11"/>
    </row>
    <row r="812" ht="14.25" customHeight="1">
      <c r="Q812" s="11"/>
    </row>
    <row r="813" ht="14.25" customHeight="1">
      <c r="Q813" s="11"/>
    </row>
    <row r="814" ht="14.25" customHeight="1">
      <c r="Q814" s="11"/>
    </row>
    <row r="815" ht="14.25" customHeight="1">
      <c r="Q815" s="11"/>
    </row>
    <row r="816" ht="14.25" customHeight="1">
      <c r="Q816" s="11"/>
    </row>
    <row r="817" ht="14.25" customHeight="1">
      <c r="Q817" s="11"/>
    </row>
    <row r="818" ht="14.25" customHeight="1">
      <c r="Q818" s="11"/>
    </row>
    <row r="819" ht="14.25" customHeight="1">
      <c r="Q819" s="11"/>
    </row>
    <row r="820" ht="14.25" customHeight="1">
      <c r="Q820" s="11"/>
    </row>
    <row r="821" ht="14.25" customHeight="1">
      <c r="Q821" s="11"/>
    </row>
    <row r="822" ht="14.25" customHeight="1">
      <c r="Q822" s="11"/>
    </row>
    <row r="823" ht="14.25" customHeight="1">
      <c r="Q823" s="11"/>
    </row>
    <row r="824" ht="14.25" customHeight="1">
      <c r="Q824" s="11"/>
    </row>
    <row r="825" ht="14.25" customHeight="1">
      <c r="Q825" s="11"/>
    </row>
    <row r="826" ht="14.25" customHeight="1">
      <c r="Q826" s="11"/>
    </row>
    <row r="827" ht="14.25" customHeight="1">
      <c r="Q827" s="11"/>
    </row>
    <row r="828" ht="14.25" customHeight="1">
      <c r="Q828" s="11"/>
    </row>
    <row r="829" ht="14.25" customHeight="1">
      <c r="Q829" s="11"/>
    </row>
    <row r="830" ht="14.25" customHeight="1">
      <c r="Q830" s="11"/>
    </row>
    <row r="831" ht="14.25" customHeight="1">
      <c r="Q831" s="11"/>
    </row>
    <row r="832" ht="14.25" customHeight="1">
      <c r="Q832" s="11"/>
    </row>
    <row r="833" ht="14.25" customHeight="1">
      <c r="Q833" s="11"/>
    </row>
    <row r="834" ht="14.25" customHeight="1">
      <c r="Q834" s="11"/>
    </row>
    <row r="835" ht="14.25" customHeight="1">
      <c r="Q835" s="11"/>
    </row>
    <row r="836" ht="14.25" customHeight="1">
      <c r="Q836" s="11"/>
    </row>
    <row r="837" ht="14.25" customHeight="1">
      <c r="Q837" s="11"/>
    </row>
    <row r="838" ht="14.25" customHeight="1">
      <c r="Q838" s="11"/>
    </row>
    <row r="839" ht="14.25" customHeight="1">
      <c r="Q839" s="11"/>
    </row>
    <row r="840" ht="14.25" customHeight="1">
      <c r="Q840" s="11"/>
    </row>
    <row r="841" ht="14.25" customHeight="1">
      <c r="Q841" s="11"/>
    </row>
    <row r="842" ht="14.25" customHeight="1">
      <c r="Q842" s="11"/>
    </row>
    <row r="843" ht="14.25" customHeight="1">
      <c r="Q843" s="11"/>
    </row>
    <row r="844" ht="14.25" customHeight="1">
      <c r="Q844" s="11"/>
    </row>
    <row r="845" ht="14.25" customHeight="1">
      <c r="Q845" s="11"/>
    </row>
    <row r="846" ht="14.25" customHeight="1">
      <c r="Q846" s="11"/>
    </row>
    <row r="847" ht="14.25" customHeight="1">
      <c r="Q847" s="11"/>
    </row>
    <row r="848" ht="14.25" customHeight="1">
      <c r="Q848" s="11"/>
    </row>
    <row r="849" ht="14.25" customHeight="1">
      <c r="Q849" s="11"/>
    </row>
    <row r="850" ht="14.25" customHeight="1">
      <c r="Q850" s="11"/>
    </row>
    <row r="851" ht="14.25" customHeight="1">
      <c r="Q851" s="11"/>
    </row>
    <row r="852" ht="14.25" customHeight="1">
      <c r="Q852" s="11"/>
    </row>
    <row r="853" ht="14.25" customHeight="1">
      <c r="Q853" s="11"/>
    </row>
    <row r="854" ht="14.25" customHeight="1">
      <c r="Q854" s="11"/>
    </row>
    <row r="855" ht="14.25" customHeight="1">
      <c r="Q855" s="11"/>
    </row>
    <row r="856" ht="14.25" customHeight="1">
      <c r="Q856" s="11"/>
    </row>
    <row r="857" ht="14.25" customHeight="1">
      <c r="Q857" s="11"/>
    </row>
    <row r="858" ht="14.25" customHeight="1">
      <c r="Q858" s="11"/>
    </row>
    <row r="859" ht="14.25" customHeight="1">
      <c r="Q859" s="11"/>
    </row>
    <row r="860" ht="14.25" customHeight="1">
      <c r="Q860" s="11"/>
    </row>
    <row r="861" ht="14.25" customHeight="1">
      <c r="Q861" s="11"/>
    </row>
    <row r="862" ht="14.25" customHeight="1">
      <c r="Q862" s="11"/>
    </row>
    <row r="863" ht="14.25" customHeight="1">
      <c r="Q863" s="11"/>
    </row>
    <row r="864" ht="14.25" customHeight="1">
      <c r="Q864" s="11"/>
    </row>
    <row r="865" ht="14.25" customHeight="1">
      <c r="Q865" s="11"/>
    </row>
    <row r="866" ht="14.25" customHeight="1">
      <c r="Q866" s="11"/>
    </row>
    <row r="867" ht="14.25" customHeight="1">
      <c r="Q867" s="11"/>
    </row>
    <row r="868" ht="14.25" customHeight="1">
      <c r="Q868" s="11"/>
    </row>
    <row r="869" ht="14.25" customHeight="1">
      <c r="Q869" s="11"/>
    </row>
    <row r="870" ht="14.25" customHeight="1">
      <c r="Q870" s="11"/>
    </row>
    <row r="871" ht="14.25" customHeight="1">
      <c r="Q871" s="11"/>
    </row>
    <row r="872" ht="14.25" customHeight="1">
      <c r="Q872" s="11"/>
    </row>
    <row r="873" ht="14.25" customHeight="1">
      <c r="Q873" s="11"/>
    </row>
    <row r="874" ht="14.25" customHeight="1">
      <c r="Q874" s="11"/>
    </row>
    <row r="875" ht="14.25" customHeight="1">
      <c r="Q875" s="11"/>
    </row>
    <row r="876" ht="14.25" customHeight="1">
      <c r="Q876" s="11"/>
    </row>
    <row r="877" ht="14.25" customHeight="1">
      <c r="Q877" s="11"/>
    </row>
    <row r="878" ht="14.25" customHeight="1">
      <c r="Q878" s="11"/>
    </row>
    <row r="879" ht="14.25" customHeight="1">
      <c r="Q879" s="11"/>
    </row>
    <row r="880" ht="14.25" customHeight="1">
      <c r="Q880" s="11"/>
    </row>
    <row r="881" ht="14.25" customHeight="1">
      <c r="Q881" s="11"/>
    </row>
    <row r="882" ht="14.25" customHeight="1">
      <c r="Q882" s="11"/>
    </row>
    <row r="883" ht="14.25" customHeight="1">
      <c r="Q883" s="11"/>
    </row>
    <row r="884" ht="14.25" customHeight="1">
      <c r="Q884" s="11"/>
    </row>
    <row r="885" ht="14.25" customHeight="1">
      <c r="Q885" s="11"/>
    </row>
    <row r="886" ht="14.25" customHeight="1">
      <c r="Q886" s="11"/>
    </row>
    <row r="887" ht="14.25" customHeight="1">
      <c r="Q887" s="11"/>
    </row>
    <row r="888" ht="14.25" customHeight="1">
      <c r="Q888" s="11"/>
    </row>
    <row r="889" ht="14.25" customHeight="1">
      <c r="Q889" s="11"/>
    </row>
    <row r="890" ht="14.25" customHeight="1">
      <c r="Q890" s="11"/>
    </row>
    <row r="891" ht="14.25" customHeight="1">
      <c r="Q891" s="11"/>
    </row>
    <row r="892" ht="14.25" customHeight="1">
      <c r="Q892" s="11"/>
    </row>
    <row r="893" ht="14.25" customHeight="1">
      <c r="Q893" s="11"/>
    </row>
    <row r="894" ht="14.25" customHeight="1">
      <c r="Q894" s="11"/>
    </row>
    <row r="895" ht="14.25" customHeight="1">
      <c r="Q895" s="11"/>
    </row>
    <row r="896" ht="14.25" customHeight="1">
      <c r="Q896" s="11"/>
    </row>
    <row r="897" ht="14.25" customHeight="1">
      <c r="Q897" s="11"/>
    </row>
    <row r="898" ht="14.25" customHeight="1">
      <c r="Q898" s="11"/>
    </row>
    <row r="899" ht="14.25" customHeight="1">
      <c r="Q899" s="11"/>
    </row>
    <row r="900" ht="14.25" customHeight="1">
      <c r="Q900" s="11"/>
    </row>
    <row r="901" ht="14.25" customHeight="1">
      <c r="Q901" s="11"/>
    </row>
    <row r="902" ht="14.25" customHeight="1">
      <c r="Q902" s="11"/>
    </row>
    <row r="903" ht="14.25" customHeight="1">
      <c r="Q903" s="11"/>
    </row>
    <row r="904" ht="14.25" customHeight="1">
      <c r="Q904" s="11"/>
    </row>
    <row r="905" ht="14.25" customHeight="1">
      <c r="Q905" s="11"/>
    </row>
    <row r="906" ht="14.25" customHeight="1">
      <c r="Q906" s="11"/>
    </row>
    <row r="907" ht="14.25" customHeight="1">
      <c r="Q907" s="11"/>
    </row>
    <row r="908" ht="14.25" customHeight="1">
      <c r="Q908" s="11"/>
    </row>
    <row r="909" ht="14.25" customHeight="1">
      <c r="Q909" s="11"/>
    </row>
    <row r="910" ht="14.25" customHeight="1">
      <c r="Q910" s="11"/>
    </row>
    <row r="911" ht="14.25" customHeight="1">
      <c r="Q911" s="11"/>
    </row>
    <row r="912" ht="14.25" customHeight="1">
      <c r="Q912" s="11"/>
    </row>
    <row r="913" ht="14.25" customHeight="1">
      <c r="Q913" s="11"/>
    </row>
    <row r="914" ht="14.25" customHeight="1">
      <c r="Q914" s="11"/>
    </row>
    <row r="915" ht="14.25" customHeight="1">
      <c r="Q915" s="11"/>
    </row>
    <row r="916" ht="14.25" customHeight="1">
      <c r="Q916" s="11"/>
    </row>
    <row r="917" ht="14.25" customHeight="1">
      <c r="Q917" s="11"/>
    </row>
    <row r="918" ht="14.25" customHeight="1">
      <c r="Q918" s="11"/>
    </row>
    <row r="919" ht="14.25" customHeight="1">
      <c r="Q919" s="11"/>
    </row>
    <row r="920" ht="14.25" customHeight="1">
      <c r="Q920" s="11"/>
    </row>
    <row r="921" ht="14.25" customHeight="1">
      <c r="Q921" s="11"/>
    </row>
    <row r="922" ht="14.25" customHeight="1">
      <c r="Q922" s="11"/>
    </row>
    <row r="923" ht="14.25" customHeight="1">
      <c r="Q923" s="11"/>
    </row>
    <row r="924" ht="14.25" customHeight="1">
      <c r="Q924" s="11"/>
    </row>
    <row r="925" ht="14.25" customHeight="1">
      <c r="Q925" s="11"/>
    </row>
    <row r="926" ht="14.25" customHeight="1">
      <c r="Q926" s="11"/>
    </row>
    <row r="927" ht="14.25" customHeight="1">
      <c r="Q927" s="11"/>
    </row>
    <row r="928" ht="14.25" customHeight="1">
      <c r="Q928" s="11"/>
    </row>
    <row r="929" ht="14.25" customHeight="1">
      <c r="Q929" s="11"/>
    </row>
    <row r="930" ht="14.25" customHeight="1">
      <c r="Q930" s="11"/>
    </row>
    <row r="931" ht="14.25" customHeight="1">
      <c r="Q931" s="11"/>
    </row>
    <row r="932" ht="14.25" customHeight="1">
      <c r="Q932" s="11"/>
    </row>
    <row r="933" ht="14.25" customHeight="1">
      <c r="Q933" s="11"/>
    </row>
    <row r="934" ht="14.25" customHeight="1">
      <c r="Q934" s="11"/>
    </row>
    <row r="935" ht="14.25" customHeight="1">
      <c r="Q935" s="11"/>
    </row>
    <row r="936" ht="14.25" customHeight="1">
      <c r="Q936" s="11"/>
    </row>
    <row r="937" ht="14.25" customHeight="1">
      <c r="Q937" s="11"/>
    </row>
    <row r="938" ht="14.25" customHeight="1">
      <c r="Q938" s="11"/>
    </row>
    <row r="939" ht="14.25" customHeight="1">
      <c r="Q939" s="11"/>
    </row>
    <row r="940" ht="14.25" customHeight="1">
      <c r="Q940" s="11"/>
    </row>
    <row r="941" ht="14.25" customHeight="1">
      <c r="Q941" s="11"/>
    </row>
    <row r="942" ht="14.25" customHeight="1">
      <c r="Q942" s="11"/>
    </row>
    <row r="943" ht="14.25" customHeight="1">
      <c r="Q943" s="11"/>
    </row>
    <row r="944" ht="14.25" customHeight="1">
      <c r="Q944" s="11"/>
    </row>
    <row r="945" ht="14.25" customHeight="1">
      <c r="Q945" s="11"/>
    </row>
    <row r="946" ht="14.25" customHeight="1">
      <c r="Q946" s="11"/>
    </row>
    <row r="947" ht="14.25" customHeight="1">
      <c r="Q947" s="11"/>
    </row>
    <row r="948" ht="14.25" customHeight="1">
      <c r="Q948" s="11"/>
    </row>
    <row r="949" ht="14.25" customHeight="1">
      <c r="Q949" s="11"/>
    </row>
    <row r="950" ht="14.25" customHeight="1">
      <c r="Q950" s="11"/>
    </row>
    <row r="951" ht="14.25" customHeight="1">
      <c r="Q951" s="11"/>
    </row>
    <row r="952" ht="14.25" customHeight="1">
      <c r="Q952" s="11"/>
    </row>
    <row r="953" ht="14.25" customHeight="1">
      <c r="Q953" s="11"/>
    </row>
    <row r="954" ht="14.25" customHeight="1">
      <c r="Q954" s="11"/>
    </row>
    <row r="955" ht="14.25" customHeight="1">
      <c r="Q955" s="11"/>
    </row>
    <row r="956" ht="14.25" customHeight="1">
      <c r="Q956" s="11"/>
    </row>
    <row r="957" ht="14.25" customHeight="1">
      <c r="Q957" s="11"/>
    </row>
    <row r="958" ht="14.25" customHeight="1">
      <c r="Q958" s="11"/>
    </row>
    <row r="959" ht="14.25" customHeight="1">
      <c r="Q959" s="11"/>
    </row>
    <row r="960" ht="14.25" customHeight="1">
      <c r="Q960" s="11"/>
    </row>
    <row r="961" ht="14.25" customHeight="1">
      <c r="Q961" s="11"/>
    </row>
    <row r="962" ht="14.25" customHeight="1">
      <c r="Q962" s="11"/>
    </row>
    <row r="963" ht="14.25" customHeight="1">
      <c r="Q963" s="11"/>
    </row>
    <row r="964" ht="14.25" customHeight="1">
      <c r="Q964" s="11"/>
    </row>
    <row r="965" ht="14.25" customHeight="1">
      <c r="Q965" s="11"/>
    </row>
    <row r="966" ht="14.25" customHeight="1">
      <c r="Q966" s="11"/>
    </row>
    <row r="967" ht="14.25" customHeight="1">
      <c r="Q967" s="11"/>
    </row>
    <row r="968" ht="14.25" customHeight="1">
      <c r="Q968" s="11"/>
    </row>
    <row r="969" ht="14.25" customHeight="1">
      <c r="Q969" s="11"/>
    </row>
    <row r="970" ht="14.25" customHeight="1">
      <c r="Q970" s="11"/>
    </row>
    <row r="971" ht="14.25" customHeight="1">
      <c r="Q971" s="11"/>
    </row>
    <row r="972" ht="14.25" customHeight="1">
      <c r="Q972" s="11"/>
    </row>
    <row r="973" ht="14.25" customHeight="1">
      <c r="Q973" s="11"/>
    </row>
    <row r="974" ht="14.25" customHeight="1">
      <c r="Q974" s="11"/>
    </row>
    <row r="975" ht="14.25" customHeight="1">
      <c r="Q975" s="11"/>
    </row>
    <row r="976" ht="14.25" customHeight="1">
      <c r="Q976" s="11"/>
    </row>
    <row r="977" ht="14.25" customHeight="1">
      <c r="Q977" s="11"/>
    </row>
    <row r="978" ht="14.25" customHeight="1">
      <c r="Q978" s="11"/>
    </row>
    <row r="979" ht="14.25" customHeight="1">
      <c r="Q979" s="11"/>
    </row>
    <row r="980" ht="14.25" customHeight="1">
      <c r="Q980" s="11"/>
    </row>
    <row r="981" ht="14.25" customHeight="1">
      <c r="Q981" s="11"/>
    </row>
    <row r="982" ht="14.25" customHeight="1">
      <c r="Q982" s="11"/>
    </row>
    <row r="983" ht="14.25" customHeight="1">
      <c r="Q983" s="11"/>
    </row>
    <row r="984" ht="14.25" customHeight="1">
      <c r="Q984" s="11"/>
    </row>
    <row r="985" ht="14.25" customHeight="1">
      <c r="Q985" s="11"/>
    </row>
    <row r="986" ht="14.25" customHeight="1">
      <c r="Q986" s="11"/>
    </row>
    <row r="987" ht="14.25" customHeight="1">
      <c r="Q987" s="11"/>
    </row>
    <row r="988" ht="14.25" customHeight="1">
      <c r="Q988" s="11"/>
    </row>
    <row r="989" ht="14.25" customHeight="1">
      <c r="Q989" s="11"/>
    </row>
    <row r="990" ht="14.25" customHeight="1">
      <c r="Q990" s="11"/>
    </row>
    <row r="991" ht="14.25" customHeight="1">
      <c r="Q991" s="11"/>
    </row>
    <row r="992" ht="14.25" customHeight="1">
      <c r="Q992" s="11"/>
    </row>
    <row r="993" ht="14.25" customHeight="1">
      <c r="Q993" s="11"/>
    </row>
    <row r="994" ht="14.25" customHeight="1">
      <c r="Q994" s="11"/>
    </row>
    <row r="995" ht="14.25" customHeight="1">
      <c r="Q995" s="11"/>
    </row>
    <row r="996" ht="14.25" customHeight="1">
      <c r="Q996" s="11"/>
    </row>
    <row r="997" ht="14.25" customHeight="1">
      <c r="Q997" s="11"/>
    </row>
    <row r="998" ht="14.25" customHeight="1">
      <c r="Q998" s="11"/>
    </row>
    <row r="999" ht="14.25" customHeight="1">
      <c r="Q999" s="11"/>
    </row>
    <row r="1000" ht="14.25" customHeight="1">
      <c r="Q1000" s="11"/>
    </row>
  </sheetData>
  <printOptions/>
  <pageMargins bottom="0.75" footer="0.0" header="0.0" left="0.7" right="0.7" top="0.75"/>
  <pageSetup orientation="landscape"/>
  <headerFooter>
    <oddHeader>&amp;CPRELIMINARY INFORMATION FOR DISCUSSION PURPOSES ONLY -- SUBJECT TO CHANGE</oddHeader>
    <oddFooter>&amp;LWSP&amp;RFile:    Sheet: &amp;A     Printed:         Page  of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14"/>
    <col customWidth="1" min="2" max="2" width="10.71"/>
    <col customWidth="1" min="3" max="4" width="8.86"/>
    <col customWidth="1" min="5" max="5" width="10.29"/>
    <col customWidth="1" min="6" max="8" width="8.71"/>
    <col customWidth="1" min="9" max="9" width="25.71"/>
    <col customWidth="1" min="10" max="10" width="10.71"/>
    <col customWidth="1" min="11" max="12" width="8.86"/>
    <col customWidth="1" min="13" max="13" width="10.29"/>
    <col customWidth="1" min="14" max="26" width="8.71"/>
  </cols>
  <sheetData>
    <row r="1" ht="14.25" customHeight="1"/>
    <row r="2" ht="14.25" customHeight="1">
      <c r="A2" s="10" t="s">
        <v>84</v>
      </c>
      <c r="I2" s="10" t="s">
        <v>84</v>
      </c>
    </row>
    <row r="3" ht="14.25" customHeight="1">
      <c r="A3" s="10" t="s">
        <v>85</v>
      </c>
      <c r="I3" s="10" t="s">
        <v>86</v>
      </c>
    </row>
    <row r="4" ht="14.25" customHeight="1">
      <c r="A4" s="10" t="s">
        <v>87</v>
      </c>
      <c r="E4" s="12"/>
      <c r="F4" s="12"/>
      <c r="I4" s="10" t="s">
        <v>88</v>
      </c>
      <c r="N4" s="12"/>
    </row>
    <row r="5" ht="14.25" customHeight="1">
      <c r="A5" s="10"/>
      <c r="C5" s="12"/>
      <c r="D5" s="12"/>
      <c r="E5" s="12"/>
      <c r="F5" s="12"/>
      <c r="G5" s="12"/>
      <c r="I5" s="10"/>
      <c r="K5" s="12"/>
      <c r="L5" s="12"/>
      <c r="M5" s="12"/>
      <c r="N5" s="12"/>
      <c r="O5" s="12"/>
    </row>
    <row r="6" ht="14.25" customHeight="1">
      <c r="A6" s="43"/>
      <c r="B6" s="44" t="s">
        <v>93</v>
      </c>
      <c r="C6" s="45" t="s">
        <v>3</v>
      </c>
      <c r="D6" s="45" t="s">
        <v>187</v>
      </c>
      <c r="E6" s="45" t="s">
        <v>6</v>
      </c>
      <c r="F6" s="45" t="s">
        <v>188</v>
      </c>
      <c r="G6" s="46" t="s">
        <v>9</v>
      </c>
      <c r="I6" s="43"/>
      <c r="J6" s="44" t="s">
        <v>93</v>
      </c>
      <c r="K6" s="45" t="s">
        <v>3</v>
      </c>
      <c r="L6" s="45" t="s">
        <v>187</v>
      </c>
      <c r="M6" s="45" t="s">
        <v>6</v>
      </c>
      <c r="N6" s="45" t="s">
        <v>188</v>
      </c>
      <c r="O6" s="46" t="s">
        <v>9</v>
      </c>
    </row>
    <row r="7" ht="14.25" customHeight="1">
      <c r="A7" s="16" t="s">
        <v>100</v>
      </c>
      <c r="B7" s="17">
        <f>Demand!B7</f>
        <v>1143</v>
      </c>
      <c r="C7" s="17">
        <f>Demand!C7</f>
        <v>3600</v>
      </c>
      <c r="D7" s="17">
        <f>Demand!D7</f>
        <v>3600</v>
      </c>
      <c r="E7" s="17">
        <f>Demand!E7</f>
        <v>4500</v>
      </c>
      <c r="F7" s="17">
        <f>Demand!F7</f>
        <v>4500</v>
      </c>
      <c r="G7" s="17">
        <f>Demand!G7</f>
        <v>5000</v>
      </c>
      <c r="I7" s="16" t="s">
        <v>100</v>
      </c>
      <c r="J7" s="17">
        <f>Demand!AA7</f>
        <v>915</v>
      </c>
      <c r="K7" s="17">
        <f>Demand!AB7</f>
        <v>3300</v>
      </c>
      <c r="L7" s="17">
        <f>Demand!AC7</f>
        <v>3300</v>
      </c>
      <c r="M7" s="17">
        <f>Demand!AD7</f>
        <v>4000</v>
      </c>
      <c r="N7" s="17">
        <f>Demand!AE7</f>
        <v>4000</v>
      </c>
      <c r="O7" s="17">
        <f>Demand!AF7</f>
        <v>5000</v>
      </c>
    </row>
    <row r="8" ht="14.25" customHeight="1">
      <c r="A8" s="19" t="s">
        <v>101</v>
      </c>
      <c r="B8" s="20">
        <f>Demand!B8</f>
        <v>33750</v>
      </c>
      <c r="C8" s="20">
        <f>Demand!C8</f>
        <v>36600</v>
      </c>
      <c r="D8" s="20">
        <f>Demand!D8</f>
        <v>37100</v>
      </c>
      <c r="E8" s="20">
        <f>Demand!E8</f>
        <v>37500</v>
      </c>
      <c r="F8" s="20">
        <f>Demand!F8</f>
        <v>39600</v>
      </c>
      <c r="G8" s="20">
        <f>Demand!G8-18000</f>
        <v>36000</v>
      </c>
      <c r="I8" s="19" t="s">
        <v>101</v>
      </c>
      <c r="J8" s="20">
        <f>Demand!AA8</f>
        <v>27630</v>
      </c>
      <c r="K8" s="20">
        <f>Demand!AB8</f>
        <v>31300</v>
      </c>
      <c r="L8" s="20">
        <f>Demand!AC8</f>
        <v>31700</v>
      </c>
      <c r="M8" s="20">
        <f>Demand!AD8</f>
        <v>32100</v>
      </c>
      <c r="N8" s="20">
        <f>Demand!AE8</f>
        <v>34000</v>
      </c>
      <c r="O8" s="20">
        <f>Demand!AF8-18000</f>
        <v>30600</v>
      </c>
    </row>
    <row r="9" ht="14.25" customHeight="1">
      <c r="A9" s="19" t="s">
        <v>103</v>
      </c>
      <c r="B9" s="20">
        <f>Demand!B10</f>
        <v>0</v>
      </c>
      <c r="C9" s="20">
        <f>Demand!C10</f>
        <v>4700</v>
      </c>
      <c r="D9" s="20">
        <f>Demand!D10</f>
        <v>4800</v>
      </c>
      <c r="E9" s="20">
        <f>Demand!E10</f>
        <v>4800</v>
      </c>
      <c r="F9" s="20">
        <f>Demand!F10</f>
        <v>5000</v>
      </c>
      <c r="G9" s="20">
        <f>Demand!G10-7000</f>
        <v>3000</v>
      </c>
      <c r="I9" s="19" t="s">
        <v>103</v>
      </c>
      <c r="J9" s="20">
        <f>Demand!AA10</f>
        <v>0</v>
      </c>
      <c r="K9" s="20">
        <f>Demand!AB10</f>
        <v>4000</v>
      </c>
      <c r="L9" s="20">
        <f>Demand!AC10</f>
        <v>4100</v>
      </c>
      <c r="M9" s="20">
        <f>Demand!AD10</f>
        <v>4100</v>
      </c>
      <c r="N9" s="20">
        <f>Demand!AE10</f>
        <v>4300</v>
      </c>
      <c r="O9" s="20">
        <f>Demand!AF10-5000</f>
        <v>4000</v>
      </c>
    </row>
    <row r="10" ht="14.25" customHeight="1">
      <c r="A10" s="19" t="s">
        <v>104</v>
      </c>
      <c r="B10" s="20">
        <f>Demand!B11</f>
        <v>0</v>
      </c>
      <c r="C10" s="20">
        <f>Demand!C11</f>
        <v>0</v>
      </c>
      <c r="D10" s="20">
        <f>Demand!D11</f>
        <v>0</v>
      </c>
      <c r="E10" s="20">
        <f>Demand!E11</f>
        <v>0</v>
      </c>
      <c r="F10" s="20">
        <f>Demand!F11</f>
        <v>0</v>
      </c>
      <c r="G10" s="20">
        <f>Demand!G11</f>
        <v>2500</v>
      </c>
      <c r="I10" s="19" t="s">
        <v>104</v>
      </c>
      <c r="J10" s="20">
        <f>Demand!AA11</f>
        <v>0</v>
      </c>
      <c r="K10" s="20">
        <f>Demand!AB11</f>
        <v>0</v>
      </c>
      <c r="L10" s="20">
        <f>Demand!AC11</f>
        <v>0</v>
      </c>
      <c r="M10" s="20">
        <f>Demand!AD11</f>
        <v>0</v>
      </c>
      <c r="N10" s="20">
        <f>Demand!AE11</f>
        <v>0</v>
      </c>
      <c r="O10" s="20">
        <f>Demand!AF11</f>
        <v>2300</v>
      </c>
    </row>
    <row r="11" ht="14.25" customHeight="1">
      <c r="A11" s="19" t="s">
        <v>189</v>
      </c>
      <c r="B11" s="20">
        <v>0.0</v>
      </c>
      <c r="C11" s="20"/>
      <c r="D11" s="20"/>
      <c r="E11" s="20"/>
      <c r="F11" s="20">
        <v>0.0</v>
      </c>
      <c r="G11" s="20">
        <v>25000.0</v>
      </c>
      <c r="I11" s="19" t="s">
        <v>189</v>
      </c>
      <c r="J11" s="20">
        <v>0.0</v>
      </c>
      <c r="K11" s="20"/>
      <c r="L11" s="20"/>
      <c r="M11" s="20"/>
      <c r="N11" s="20">
        <v>0.0</v>
      </c>
      <c r="O11" s="20">
        <v>23000.0</v>
      </c>
    </row>
    <row r="12" ht="14.25" customHeight="1">
      <c r="A12" s="19" t="s">
        <v>102</v>
      </c>
      <c r="B12" s="20">
        <f>Demand!B9</f>
        <v>25927</v>
      </c>
      <c r="C12" s="20">
        <f>Demand!C9</f>
        <v>29700</v>
      </c>
      <c r="D12" s="20">
        <f>Demand!D9</f>
        <v>30100</v>
      </c>
      <c r="E12" s="20">
        <f>Demand!E9</f>
        <v>30100</v>
      </c>
      <c r="F12" s="20">
        <f>Demand!F9</f>
        <v>55300</v>
      </c>
      <c r="G12" s="20">
        <f>Demand!G9</f>
        <v>58000</v>
      </c>
      <c r="I12" s="19" t="s">
        <v>102</v>
      </c>
      <c r="J12" s="20">
        <f>Demand!AA9</f>
        <v>23179</v>
      </c>
      <c r="K12" s="20">
        <f>Demand!AB9</f>
        <v>26000</v>
      </c>
      <c r="L12" s="20">
        <f>Demand!AC9</f>
        <v>26300</v>
      </c>
      <c r="M12" s="20">
        <f>Demand!AD9</f>
        <v>26300</v>
      </c>
      <c r="N12" s="20">
        <f>Demand!AE9</f>
        <v>49000</v>
      </c>
      <c r="O12" s="20">
        <f>Demand!AF9</f>
        <v>52200</v>
      </c>
    </row>
    <row r="13" ht="14.25" customHeight="1">
      <c r="A13" s="21"/>
      <c r="B13" s="22"/>
      <c r="C13" s="22"/>
      <c r="D13" s="22"/>
      <c r="E13" s="22"/>
      <c r="F13" s="22"/>
      <c r="G13" s="22"/>
      <c r="I13" s="21"/>
      <c r="J13" s="22"/>
      <c r="K13" s="22"/>
      <c r="L13" s="22"/>
      <c r="M13" s="22"/>
      <c r="N13" s="22"/>
      <c r="O13" s="22"/>
    </row>
    <row r="14" ht="14.25" customHeight="1">
      <c r="A14" s="23" t="s">
        <v>105</v>
      </c>
      <c r="B14" s="24">
        <f t="shared" ref="B14:G14" si="1">SUM(B7:B13)</f>
        <v>60820</v>
      </c>
      <c r="C14" s="24">
        <f t="shared" si="1"/>
        <v>74600</v>
      </c>
      <c r="D14" s="24">
        <f t="shared" si="1"/>
        <v>75600</v>
      </c>
      <c r="E14" s="24">
        <f t="shared" si="1"/>
        <v>76900</v>
      </c>
      <c r="F14" s="24">
        <f t="shared" si="1"/>
        <v>104400</v>
      </c>
      <c r="G14" s="24">
        <f t="shared" si="1"/>
        <v>129500</v>
      </c>
      <c r="I14" s="23" t="s">
        <v>105</v>
      </c>
      <c r="J14" s="24">
        <f t="shared" ref="J14:O14" si="2">SUM(J7:J13)</f>
        <v>51724</v>
      </c>
      <c r="K14" s="24">
        <f t="shared" si="2"/>
        <v>64600</v>
      </c>
      <c r="L14" s="24">
        <f t="shared" si="2"/>
        <v>65400</v>
      </c>
      <c r="M14" s="24">
        <f t="shared" si="2"/>
        <v>66500</v>
      </c>
      <c r="N14" s="24">
        <f t="shared" si="2"/>
        <v>91300</v>
      </c>
      <c r="O14" s="24">
        <f t="shared" si="2"/>
        <v>117100</v>
      </c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headerFooter>
    <oddHeader>&amp;CPRELIMINARY INFORMATION FOR DISCUSSION PURPOSES ONLY -- SUBJECT TO CHANGE</oddHeader>
    <oddFooter>&amp;LWSP&amp;RFile:    Sheet: &amp;A     Printed:         Page  of </oddFooter>
  </headerFooter>
  <drawing r:id="rId1"/>
</worksheet>
</file>